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companies-my.sharepoint.com/personal/rhenders_aveda_com/Documents/Documents/"/>
    </mc:Choice>
  </mc:AlternateContent>
  <xr:revisionPtr revIDLastSave="0" documentId="8_{9A403F3E-0C71-4F50-9DF2-D91CF25AC2D3}" xr6:coauthVersionLast="47" xr6:coauthVersionMax="47" xr10:uidLastSave="{00000000-0000-0000-0000-000000000000}"/>
  <bookViews>
    <workbookView xWindow="-110" yWindow="-110" windowWidth="19420" windowHeight="10420" xr2:uid="{B4DA039C-88E6-4453-AB4A-A70EC8DD5EF2}"/>
  </bookViews>
  <sheets>
    <sheet name="Data Input &amp; Summary Results" sheetId="4" r:id="rId1"/>
    <sheet name="Detailed Forecast by Month" sheetId="5" r:id="rId2"/>
    <sheet name="Drop downs" sheetId="6" state="hidden" r:id="rId3"/>
  </sheets>
  <definedNames>
    <definedName name="_xlnm.Print_Area" localSheetId="0">'Data Input &amp; Summary Results'!$B$2:$S$83</definedName>
    <definedName name="_xlnm.Print_Area" localSheetId="1">'Detailed Forecast by Month'!$A$1:$V$57</definedName>
    <definedName name="_xlnm.Print_Titles" localSheetId="0">'Data Input &amp; Summary Results'!$2:$3</definedName>
    <definedName name="_xlnm.Print_Titles" localSheetId="1">'Detailed Forecast by Month'!$A:$C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5" l="1"/>
  <c r="E28" i="5" s="1"/>
  <c r="E18" i="5"/>
  <c r="E15" i="5"/>
  <c r="M32" i="4"/>
  <c r="N32" i="4"/>
  <c r="O32" i="4"/>
  <c r="P32" i="4"/>
  <c r="Q32" i="4"/>
  <c r="M33" i="4"/>
  <c r="N33" i="4"/>
  <c r="O33" i="4"/>
  <c r="P33" i="4"/>
  <c r="Q33" i="4"/>
  <c r="I10" i="6" l="1"/>
  <c r="I11" i="6" s="1"/>
  <c r="K15" i="6"/>
  <c r="K16" i="6" s="1"/>
  <c r="K17" i="6" s="1"/>
  <c r="K18" i="6" s="1"/>
  <c r="K19" i="6" s="1"/>
  <c r="K20" i="6" s="1"/>
  <c r="K21" i="6" s="1"/>
  <c r="H48" i="5" l="1"/>
  <c r="I48" i="5"/>
  <c r="J48" i="5"/>
  <c r="K48" i="5"/>
  <c r="L48" i="5"/>
  <c r="M48" i="5"/>
  <c r="N48" i="5"/>
  <c r="O48" i="5"/>
  <c r="P48" i="5"/>
  <c r="Q48" i="5"/>
  <c r="R48" i="5"/>
  <c r="H49" i="5"/>
  <c r="I49" i="5"/>
  <c r="J49" i="5"/>
  <c r="K49" i="5"/>
  <c r="L49" i="5"/>
  <c r="M49" i="5"/>
  <c r="N49" i="5"/>
  <c r="O49" i="5"/>
  <c r="P49" i="5"/>
  <c r="Q49" i="5"/>
  <c r="R49" i="5"/>
  <c r="H50" i="5"/>
  <c r="I50" i="5"/>
  <c r="J50" i="5"/>
  <c r="K50" i="5"/>
  <c r="L50" i="5"/>
  <c r="M50" i="5"/>
  <c r="N50" i="5"/>
  <c r="O50" i="5"/>
  <c r="P50" i="5"/>
  <c r="Q50" i="5"/>
  <c r="R50" i="5"/>
  <c r="H51" i="5"/>
  <c r="I51" i="5"/>
  <c r="J51" i="5"/>
  <c r="K51" i="5"/>
  <c r="L51" i="5"/>
  <c r="M51" i="5"/>
  <c r="N51" i="5"/>
  <c r="O51" i="5"/>
  <c r="P51" i="5"/>
  <c r="Q51" i="5"/>
  <c r="R51" i="5"/>
  <c r="G51" i="5"/>
  <c r="G50" i="5"/>
  <c r="G49" i="5"/>
  <c r="G48" i="5"/>
  <c r="H7" i="5"/>
  <c r="S48" i="5" l="1"/>
  <c r="S51" i="5"/>
  <c r="S50" i="5"/>
  <c r="S49" i="5"/>
  <c r="G7" i="5"/>
  <c r="R7" i="5"/>
  <c r="Q7" i="5"/>
  <c r="P7" i="5"/>
  <c r="O7" i="5"/>
  <c r="N7" i="5"/>
  <c r="M7" i="5"/>
  <c r="L7" i="5"/>
  <c r="K7" i="5"/>
  <c r="J7" i="5"/>
  <c r="I7" i="5"/>
  <c r="S7" i="5" l="1"/>
  <c r="U7" i="5" s="1"/>
  <c r="V7" i="5" s="1"/>
  <c r="F33" i="6" l="1"/>
  <c r="E33" i="6"/>
  <c r="F35" i="6"/>
  <c r="E35" i="6"/>
  <c r="F34" i="6"/>
  <c r="E34" i="6"/>
  <c r="B57" i="6"/>
  <c r="B58" i="6" s="1"/>
  <c r="A57" i="6"/>
  <c r="A58" i="6" s="1"/>
  <c r="E29" i="5"/>
  <c r="J26" i="6" l="1"/>
  <c r="E19" i="6"/>
  <c r="E20" i="6"/>
  <c r="E21" i="6"/>
  <c r="E22" i="6"/>
  <c r="E23" i="6"/>
  <c r="E24" i="6"/>
  <c r="E25" i="6"/>
  <c r="E26" i="6"/>
  <c r="E28" i="6"/>
  <c r="E27" i="6"/>
  <c r="E18" i="6"/>
  <c r="E17" i="6"/>
  <c r="E11" i="6"/>
  <c r="E16" i="6"/>
  <c r="E12" i="6"/>
  <c r="E13" i="6"/>
  <c r="E14" i="6"/>
  <c r="E15" i="6"/>
  <c r="B12" i="6" l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E31" i="5"/>
  <c r="F33" i="4"/>
  <c r="F32" i="4"/>
  <c r="E33" i="4"/>
  <c r="E32" i="4"/>
  <c r="G33" i="4"/>
  <c r="G32" i="4"/>
  <c r="H33" i="4"/>
  <c r="H32" i="4"/>
  <c r="J33" i="4"/>
  <c r="J32" i="4"/>
  <c r="L33" i="4"/>
  <c r="L32" i="4"/>
  <c r="R33" i="4"/>
  <c r="R32" i="4"/>
  <c r="H7" i="6"/>
  <c r="I7" i="6" s="1"/>
  <c r="E37" i="6"/>
  <c r="F37" i="6"/>
  <c r="E36" i="6"/>
  <c r="F36" i="6"/>
  <c r="E38" i="6"/>
  <c r="F38" i="6"/>
  <c r="E40" i="6"/>
  <c r="F40" i="6"/>
  <c r="E41" i="6"/>
  <c r="F41" i="6"/>
  <c r="E42" i="6"/>
  <c r="F42" i="6"/>
  <c r="E43" i="6"/>
  <c r="F43" i="6"/>
  <c r="F39" i="6"/>
  <c r="E39" i="6"/>
  <c r="E14" i="5"/>
  <c r="E12" i="5"/>
  <c r="A12" i="6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J31" i="5" l="1"/>
  <c r="I31" i="5"/>
  <c r="H31" i="5"/>
  <c r="G31" i="5"/>
  <c r="L31" i="5"/>
  <c r="M31" i="5"/>
  <c r="R31" i="5"/>
  <c r="Q31" i="5"/>
  <c r="P31" i="5"/>
  <c r="O31" i="5"/>
  <c r="N31" i="5"/>
  <c r="K31" i="5"/>
  <c r="I9" i="6"/>
  <c r="G1" i="5" s="1"/>
  <c r="J7" i="6" l="1"/>
  <c r="I8" i="6"/>
  <c r="I12" i="6" s="1"/>
  <c r="E7" i="4" l="1"/>
  <c r="G14" i="6"/>
  <c r="J10" i="6"/>
  <c r="J11" i="6" s="1"/>
  <c r="J9" i="6"/>
  <c r="H1" i="5" s="1"/>
  <c r="J8" i="6"/>
  <c r="K7" i="6"/>
  <c r="J12" i="6" l="1"/>
  <c r="K10" i="6"/>
  <c r="K11" i="6" s="1"/>
  <c r="K9" i="6"/>
  <c r="I1" i="5" s="1"/>
  <c r="K8" i="6"/>
  <c r="L7" i="6"/>
  <c r="K12" i="6" l="1"/>
  <c r="G7" i="4" s="1"/>
  <c r="F7" i="4"/>
  <c r="G15" i="6"/>
  <c r="L9" i="6"/>
  <c r="J1" i="5" s="1"/>
  <c r="L8" i="6"/>
  <c r="M7" i="6"/>
  <c r="L10" i="6"/>
  <c r="L11" i="6" s="1"/>
  <c r="G16" i="6" l="1"/>
  <c r="L12" i="6"/>
  <c r="M10" i="6"/>
  <c r="M11" i="6" s="1"/>
  <c r="M9" i="6"/>
  <c r="K1" i="5" s="1"/>
  <c r="M8" i="6"/>
  <c r="N7" i="6"/>
  <c r="H7" i="4" l="1"/>
  <c r="G17" i="6"/>
  <c r="N8" i="6"/>
  <c r="O7" i="6"/>
  <c r="N10" i="6"/>
  <c r="N11" i="6" s="1"/>
  <c r="N9" i="6"/>
  <c r="L1" i="5" s="1"/>
  <c r="M12" i="6"/>
  <c r="G18" i="6" s="1"/>
  <c r="O10" i="6" l="1"/>
  <c r="O11" i="6" s="1"/>
  <c r="O9" i="6"/>
  <c r="M1" i="5" s="1"/>
  <c r="O8" i="6"/>
  <c r="P7" i="6"/>
  <c r="I7" i="4"/>
  <c r="J7" i="4"/>
  <c r="N12" i="6"/>
  <c r="O12" i="6" l="1"/>
  <c r="L7" i="4"/>
  <c r="G19" i="6"/>
  <c r="P8" i="6"/>
  <c r="Q7" i="6"/>
  <c r="P10" i="6"/>
  <c r="P11" i="6" s="1"/>
  <c r="P9" i="6"/>
  <c r="N1" i="5" s="1"/>
  <c r="P12" i="6" l="1"/>
  <c r="M7" i="4"/>
  <c r="G20" i="6"/>
  <c r="Q8" i="6"/>
  <c r="Q10" i="6"/>
  <c r="Q11" i="6" s="1"/>
  <c r="R7" i="6"/>
  <c r="Q9" i="6"/>
  <c r="O1" i="5" s="1"/>
  <c r="Q12" i="6" l="1"/>
  <c r="O7" i="4" s="1"/>
  <c r="N7" i="4"/>
  <c r="G21" i="6"/>
  <c r="R9" i="6"/>
  <c r="P1" i="5" s="1"/>
  <c r="R10" i="6"/>
  <c r="R11" i="6" s="1"/>
  <c r="S7" i="6"/>
  <c r="R8" i="6"/>
  <c r="G22" i="6" l="1"/>
  <c r="R12" i="6"/>
  <c r="S10" i="6"/>
  <c r="S11" i="6" s="1"/>
  <c r="S9" i="6"/>
  <c r="Q1" i="5" s="1"/>
  <c r="S8" i="6"/>
  <c r="T7" i="6"/>
  <c r="P7" i="4" l="1"/>
  <c r="G23" i="6"/>
  <c r="T8" i="6"/>
  <c r="T10" i="6"/>
  <c r="T11" i="6" s="1"/>
  <c r="T9" i="6"/>
  <c r="R1" i="5" s="1"/>
  <c r="S12" i="6"/>
  <c r="T12" i="6" l="1"/>
  <c r="G25" i="6" s="1"/>
  <c r="H8" i="4" s="1"/>
  <c r="Q7" i="4"/>
  <c r="G24" i="6"/>
  <c r="L8" i="4"/>
  <c r="P8" i="4"/>
  <c r="O8" i="4" l="1"/>
  <c r="O40" i="4" s="1"/>
  <c r="N8" i="4"/>
  <c r="N40" i="4" s="1"/>
  <c r="J8" i="4"/>
  <c r="J42" i="4" s="1"/>
  <c r="M8" i="4"/>
  <c r="M40" i="4" s="1"/>
  <c r="P38" i="4"/>
  <c r="P42" i="4"/>
  <c r="P35" i="4"/>
  <c r="P36" i="4"/>
  <c r="P40" i="4"/>
  <c r="P37" i="4"/>
  <c r="P41" i="4"/>
  <c r="P34" i="4"/>
  <c r="O38" i="4"/>
  <c r="O42" i="4"/>
  <c r="O35" i="4"/>
  <c r="O34" i="4"/>
  <c r="O36" i="4"/>
  <c r="N35" i="4"/>
  <c r="N36" i="4"/>
  <c r="N42" i="4"/>
  <c r="N37" i="4"/>
  <c r="N41" i="4"/>
  <c r="N34" i="4"/>
  <c r="N39" i="4" s="1"/>
  <c r="N38" i="4"/>
  <c r="M35" i="4"/>
  <c r="M38" i="4"/>
  <c r="M42" i="4"/>
  <c r="M37" i="4"/>
  <c r="M41" i="4"/>
  <c r="M34" i="4"/>
  <c r="R7" i="4"/>
  <c r="R8" i="4" s="1"/>
  <c r="R38" i="4" s="1"/>
  <c r="L40" i="4"/>
  <c r="L34" i="4"/>
  <c r="L38" i="4"/>
  <c r="L36" i="4"/>
  <c r="L37" i="4"/>
  <c r="L41" i="4"/>
  <c r="L42" i="4"/>
  <c r="L35" i="4"/>
  <c r="H34" i="4"/>
  <c r="H38" i="4"/>
  <c r="H35" i="4"/>
  <c r="H36" i="4"/>
  <c r="H41" i="4"/>
  <c r="H37" i="4"/>
  <c r="H42" i="4"/>
  <c r="H40" i="4"/>
  <c r="E8" i="4"/>
  <c r="F8" i="4"/>
  <c r="G8" i="4"/>
  <c r="Q8" i="4"/>
  <c r="J37" i="4" l="1"/>
  <c r="J34" i="4"/>
  <c r="J38" i="4"/>
  <c r="J41" i="4"/>
  <c r="J36" i="4"/>
  <c r="K6" i="5" s="1"/>
  <c r="K17" i="5" s="1"/>
  <c r="J35" i="4"/>
  <c r="K5" i="5" s="1"/>
  <c r="M36" i="4"/>
  <c r="P39" i="4"/>
  <c r="J40" i="4"/>
  <c r="O37" i="4"/>
  <c r="O39" i="4" s="1"/>
  <c r="O41" i="4"/>
  <c r="M6" i="5"/>
  <c r="M15" i="5" s="1"/>
  <c r="M39" i="4"/>
  <c r="Q38" i="4"/>
  <c r="Q42" i="4"/>
  <c r="Q35" i="4"/>
  <c r="Q36" i="4"/>
  <c r="Q40" i="4"/>
  <c r="Q37" i="4"/>
  <c r="Q41" i="4"/>
  <c r="Q34" i="4"/>
  <c r="M5" i="5"/>
  <c r="L6" i="5"/>
  <c r="L15" i="5" s="1"/>
  <c r="P5" i="5"/>
  <c r="P12" i="5" s="1"/>
  <c r="R35" i="4"/>
  <c r="R34" i="4"/>
  <c r="R37" i="4"/>
  <c r="R40" i="4"/>
  <c r="R41" i="4"/>
  <c r="R42" i="4"/>
  <c r="R36" i="4"/>
  <c r="N6" i="5"/>
  <c r="N59" i="5" s="1"/>
  <c r="O5" i="5"/>
  <c r="O14" i="5" s="1"/>
  <c r="P6" i="5"/>
  <c r="P59" i="5" s="1"/>
  <c r="J5" i="5"/>
  <c r="J12" i="5" s="1"/>
  <c r="J6" i="5"/>
  <c r="J15" i="5" s="1"/>
  <c r="N5" i="5"/>
  <c r="N14" i="5" s="1"/>
  <c r="L5" i="5"/>
  <c r="O6" i="5"/>
  <c r="H39" i="4"/>
  <c r="L39" i="4"/>
  <c r="J39" i="4"/>
  <c r="G41" i="4"/>
  <c r="G34" i="4"/>
  <c r="G42" i="4"/>
  <c r="G40" i="4"/>
  <c r="G36" i="4"/>
  <c r="G37" i="4"/>
  <c r="G38" i="4"/>
  <c r="G35" i="4"/>
  <c r="E40" i="4"/>
  <c r="E34" i="4"/>
  <c r="E42" i="4"/>
  <c r="E37" i="4"/>
  <c r="E35" i="4"/>
  <c r="E38" i="4"/>
  <c r="E41" i="4"/>
  <c r="E36" i="4"/>
  <c r="F40" i="4"/>
  <c r="F42" i="4"/>
  <c r="F36" i="4"/>
  <c r="F38" i="4"/>
  <c r="F34" i="4"/>
  <c r="F35" i="4"/>
  <c r="F37" i="4"/>
  <c r="F41" i="4"/>
  <c r="K14" i="5" l="1"/>
  <c r="K12" i="5"/>
  <c r="K60" i="5"/>
  <c r="M59" i="5"/>
  <c r="Q39" i="4"/>
  <c r="M17" i="5"/>
  <c r="M8" i="5"/>
  <c r="M60" i="5"/>
  <c r="P60" i="5"/>
  <c r="P61" i="5" s="1"/>
  <c r="M12" i="5"/>
  <c r="M14" i="5"/>
  <c r="M16" i="5" s="1"/>
  <c r="P14" i="5"/>
  <c r="L17" i="5"/>
  <c r="L59" i="5"/>
  <c r="R5" i="5"/>
  <c r="R14" i="5" s="1"/>
  <c r="O60" i="5"/>
  <c r="N17" i="5"/>
  <c r="N15" i="5"/>
  <c r="N16" i="5" s="1"/>
  <c r="R39" i="4"/>
  <c r="P15" i="5"/>
  <c r="P17" i="5"/>
  <c r="O12" i="5"/>
  <c r="K8" i="5"/>
  <c r="R6" i="5"/>
  <c r="R59" i="5" s="1"/>
  <c r="J14" i="5"/>
  <c r="J16" i="5" s="1"/>
  <c r="N12" i="5"/>
  <c r="Q5" i="5"/>
  <c r="Q60" i="5" s="1"/>
  <c r="J59" i="5"/>
  <c r="J17" i="5"/>
  <c r="K59" i="5"/>
  <c r="K61" i="5" s="1"/>
  <c r="K15" i="5"/>
  <c r="K16" i="5" s="1"/>
  <c r="H6" i="5"/>
  <c r="H15" i="5" s="1"/>
  <c r="H5" i="5"/>
  <c r="H14" i="5" s="1"/>
  <c r="I6" i="5"/>
  <c r="I15" i="5" s="1"/>
  <c r="Q6" i="5"/>
  <c r="Q59" i="5" s="1"/>
  <c r="G5" i="5"/>
  <c r="G14" i="5" s="1"/>
  <c r="I5" i="5"/>
  <c r="I12" i="5" s="1"/>
  <c r="G6" i="5"/>
  <c r="G15" i="5" s="1"/>
  <c r="O15" i="5"/>
  <c r="O16" i="5" s="1"/>
  <c r="O17" i="5"/>
  <c r="L14" i="5"/>
  <c r="L16" i="5" s="1"/>
  <c r="L12" i="5"/>
  <c r="O59" i="5"/>
  <c r="P8" i="5"/>
  <c r="O8" i="5"/>
  <c r="N60" i="5"/>
  <c r="N61" i="5" s="1"/>
  <c r="N8" i="5"/>
  <c r="L8" i="5"/>
  <c r="L60" i="5"/>
  <c r="J60" i="5"/>
  <c r="J8" i="5"/>
  <c r="E39" i="4"/>
  <c r="G39" i="4"/>
  <c r="F39" i="4"/>
  <c r="M61" i="5" l="1"/>
  <c r="M18" i="5"/>
  <c r="M40" i="5"/>
  <c r="M41" i="5"/>
  <c r="O61" i="5"/>
  <c r="R12" i="5"/>
  <c r="P16" i="5"/>
  <c r="L61" i="5"/>
  <c r="R60" i="5"/>
  <c r="R61" i="5" s="1"/>
  <c r="K40" i="5"/>
  <c r="K41" i="5"/>
  <c r="R15" i="5"/>
  <c r="R16" i="5" s="1"/>
  <c r="K18" i="5"/>
  <c r="R17" i="5"/>
  <c r="R8" i="5"/>
  <c r="R41" i="5" s="1"/>
  <c r="Q14" i="5"/>
  <c r="Q12" i="5"/>
  <c r="H17" i="5"/>
  <c r="J61" i="5"/>
  <c r="H16" i="5"/>
  <c r="H12" i="5"/>
  <c r="G17" i="5"/>
  <c r="Q8" i="5"/>
  <c r="Q41" i="5" s="1"/>
  <c r="G12" i="5"/>
  <c r="I14" i="5"/>
  <c r="I16" i="5" s="1"/>
  <c r="Q61" i="5"/>
  <c r="G59" i="5"/>
  <c r="I17" i="5"/>
  <c r="Q17" i="5"/>
  <c r="Q15" i="5"/>
  <c r="G16" i="5"/>
  <c r="N40" i="5"/>
  <c r="N18" i="5"/>
  <c r="N41" i="5"/>
  <c r="O40" i="5"/>
  <c r="O18" i="5"/>
  <c r="O41" i="5"/>
  <c r="P18" i="5"/>
  <c r="P41" i="5"/>
  <c r="P40" i="5"/>
  <c r="L18" i="5"/>
  <c r="L41" i="5"/>
  <c r="L40" i="5"/>
  <c r="J41" i="5"/>
  <c r="J18" i="5"/>
  <c r="J40" i="5"/>
  <c r="S6" i="5"/>
  <c r="I59" i="5"/>
  <c r="H59" i="5"/>
  <c r="G8" i="5"/>
  <c r="G60" i="5"/>
  <c r="S5" i="5"/>
  <c r="H60" i="5"/>
  <c r="H8" i="5"/>
  <c r="I60" i="5"/>
  <c r="I8" i="5"/>
  <c r="R18" i="5" l="1"/>
  <c r="R40" i="5"/>
  <c r="Q16" i="5"/>
  <c r="S16" i="5" s="1"/>
  <c r="Q18" i="5"/>
  <c r="S12" i="5"/>
  <c r="Q40" i="5"/>
  <c r="S14" i="5"/>
  <c r="S59" i="5"/>
  <c r="H41" i="5"/>
  <c r="H18" i="5"/>
  <c r="H40" i="5"/>
  <c r="I41" i="5"/>
  <c r="I18" i="5"/>
  <c r="I40" i="5"/>
  <c r="G40" i="5"/>
  <c r="G41" i="5"/>
  <c r="G18" i="5"/>
  <c r="S17" i="5"/>
  <c r="S15" i="5"/>
  <c r="U6" i="5"/>
  <c r="H61" i="5"/>
  <c r="S60" i="5"/>
  <c r="I61" i="5"/>
  <c r="S31" i="5"/>
  <c r="G61" i="5"/>
  <c r="S8" i="5"/>
  <c r="O54" i="4" s="1"/>
  <c r="U5" i="5"/>
  <c r="V5" i="5" s="1"/>
  <c r="S61" i="5" l="1"/>
  <c r="S18" i="5"/>
  <c r="S41" i="5"/>
  <c r="S40" i="5"/>
  <c r="U15" i="5"/>
  <c r="V15" i="5" s="1"/>
  <c r="U17" i="5"/>
  <c r="V17" i="5" s="1"/>
  <c r="U11" i="5"/>
  <c r="V6" i="5"/>
  <c r="V8" i="5" s="1"/>
  <c r="U12" i="5"/>
  <c r="V12" i="5" s="1"/>
  <c r="U14" i="5"/>
  <c r="U8" i="5"/>
  <c r="P54" i="4" s="1"/>
  <c r="E72" i="4"/>
  <c r="D34" i="6" s="1"/>
  <c r="E73" i="4"/>
  <c r="D35" i="6" s="1"/>
  <c r="E74" i="4"/>
  <c r="D36" i="6" s="1"/>
  <c r="E79" i="4"/>
  <c r="D41" i="6" s="1"/>
  <c r="E76" i="4"/>
  <c r="D38" i="6" s="1"/>
  <c r="E71" i="4"/>
  <c r="D33" i="6" s="1"/>
  <c r="E77" i="4"/>
  <c r="D39" i="6" s="1"/>
  <c r="A8" i="6"/>
  <c r="E78" i="4"/>
  <c r="D40" i="6" s="1"/>
  <c r="E81" i="4"/>
  <c r="D43" i="6" s="1"/>
  <c r="D29" i="5"/>
  <c r="G40" i="6" l="1"/>
  <c r="E36" i="5" s="1"/>
  <c r="G43" i="6"/>
  <c r="E39" i="5" s="1"/>
  <c r="G35" i="6"/>
  <c r="E30" i="5" s="1"/>
  <c r="G34" i="6"/>
  <c r="E27" i="5" s="1"/>
  <c r="G33" i="6"/>
  <c r="E25" i="5" s="1"/>
  <c r="F9" i="6"/>
  <c r="E9" i="6"/>
  <c r="G39" i="6"/>
  <c r="E35" i="5" s="1"/>
  <c r="G42" i="6"/>
  <c r="G37" i="6"/>
  <c r="G38" i="6"/>
  <c r="E34" i="5" s="1"/>
  <c r="G36" i="6"/>
  <c r="E32" i="5" s="1"/>
  <c r="G41" i="6"/>
  <c r="E37" i="5" s="1"/>
  <c r="U35" i="5"/>
  <c r="U34" i="5"/>
  <c r="Q54" i="4"/>
  <c r="U18" i="5"/>
  <c r="V18" i="5" s="1"/>
  <c r="U36" i="5"/>
  <c r="U27" i="5"/>
  <c r="U28" i="5" s="1"/>
  <c r="U25" i="5"/>
  <c r="U40" i="5"/>
  <c r="V40" i="5" s="1"/>
  <c r="U30" i="5"/>
  <c r="U37" i="5"/>
  <c r="U41" i="5"/>
  <c r="V41" i="5" s="1"/>
  <c r="U39" i="5"/>
  <c r="U31" i="5"/>
  <c r="V31" i="5" s="1"/>
  <c r="U32" i="5"/>
  <c r="V14" i="5"/>
  <c r="U16" i="5"/>
  <c r="K39" i="5" l="1"/>
  <c r="N39" i="5"/>
  <c r="P39" i="5"/>
  <c r="M39" i="5"/>
  <c r="O39" i="5"/>
  <c r="J39" i="5"/>
  <c r="L39" i="5"/>
  <c r="Q39" i="5"/>
  <c r="I39" i="5"/>
  <c r="G39" i="5"/>
  <c r="R39" i="5"/>
  <c r="H39" i="5"/>
  <c r="L37" i="5"/>
  <c r="N37" i="5"/>
  <c r="M37" i="5"/>
  <c r="J37" i="5"/>
  <c r="K37" i="5"/>
  <c r="P37" i="5"/>
  <c r="O37" i="5"/>
  <c r="H37" i="5"/>
  <c r="I37" i="5"/>
  <c r="G37" i="5"/>
  <c r="R37" i="5"/>
  <c r="Q37" i="5"/>
  <c r="M36" i="5"/>
  <c r="N36" i="5"/>
  <c r="P36" i="5"/>
  <c r="O36" i="5"/>
  <c r="L36" i="5"/>
  <c r="K36" i="5"/>
  <c r="J36" i="5"/>
  <c r="R36" i="5"/>
  <c r="G36" i="5"/>
  <c r="H36" i="5"/>
  <c r="I36" i="5"/>
  <c r="Q36" i="5"/>
  <c r="M35" i="5"/>
  <c r="K35" i="5"/>
  <c r="P35" i="5"/>
  <c r="O35" i="5"/>
  <c r="L35" i="5"/>
  <c r="N35" i="5"/>
  <c r="J35" i="5"/>
  <c r="R35" i="5"/>
  <c r="H35" i="5"/>
  <c r="I35" i="5"/>
  <c r="G35" i="5"/>
  <c r="Q35" i="5"/>
  <c r="K32" i="5"/>
  <c r="L32" i="5"/>
  <c r="O32" i="5"/>
  <c r="M32" i="5"/>
  <c r="J32" i="5"/>
  <c r="N32" i="5"/>
  <c r="P32" i="5"/>
  <c r="Q32" i="5"/>
  <c r="R32" i="5"/>
  <c r="H32" i="5"/>
  <c r="I32" i="5"/>
  <c r="G32" i="5"/>
  <c r="K30" i="5"/>
  <c r="P30" i="5"/>
  <c r="J30" i="5"/>
  <c r="N30" i="5"/>
  <c r="M30" i="5"/>
  <c r="L30" i="5"/>
  <c r="O30" i="5"/>
  <c r="I30" i="5"/>
  <c r="R30" i="5"/>
  <c r="H30" i="5"/>
  <c r="G30" i="5"/>
  <c r="Q30" i="5"/>
  <c r="I34" i="5"/>
  <c r="R34" i="5"/>
  <c r="Q34" i="5"/>
  <c r="P34" i="5"/>
  <c r="M34" i="5"/>
  <c r="O34" i="5"/>
  <c r="N34" i="5"/>
  <c r="L34" i="5"/>
  <c r="K34" i="5"/>
  <c r="J34" i="5"/>
  <c r="H34" i="5"/>
  <c r="G34" i="5"/>
  <c r="N27" i="5"/>
  <c r="M27" i="5"/>
  <c r="L27" i="5"/>
  <c r="I27" i="5"/>
  <c r="H27" i="5"/>
  <c r="G27" i="5"/>
  <c r="G29" i="5" s="1"/>
  <c r="R27" i="5"/>
  <c r="Q27" i="5"/>
  <c r="P27" i="5"/>
  <c r="O27" i="5"/>
  <c r="K27" i="5"/>
  <c r="J27" i="5"/>
  <c r="J25" i="5"/>
  <c r="G25" i="5"/>
  <c r="M25" i="5"/>
  <c r="R25" i="5"/>
  <c r="Q25" i="5"/>
  <c r="P25" i="5"/>
  <c r="O25" i="5"/>
  <c r="N25" i="5"/>
  <c r="L25" i="5"/>
  <c r="K25" i="5"/>
  <c r="I25" i="5"/>
  <c r="H25" i="5"/>
  <c r="V16" i="5"/>
  <c r="U19" i="5"/>
  <c r="D33" i="5"/>
  <c r="U33" i="5" s="1"/>
  <c r="E75" i="4"/>
  <c r="D37" i="6" s="1"/>
  <c r="E33" i="5" s="1"/>
  <c r="D38" i="5"/>
  <c r="U38" i="5" s="1"/>
  <c r="E80" i="4"/>
  <c r="D42" i="6" s="1"/>
  <c r="E38" i="5" s="1"/>
  <c r="U29" i="5"/>
  <c r="S32" i="5" l="1"/>
  <c r="V32" i="5" s="1"/>
  <c r="S39" i="5"/>
  <c r="V39" i="5" s="1"/>
  <c r="S37" i="5"/>
  <c r="V37" i="5" s="1"/>
  <c r="S35" i="5"/>
  <c r="V35" i="5" s="1"/>
  <c r="S30" i="5"/>
  <c r="V30" i="5" s="1"/>
  <c r="S36" i="5"/>
  <c r="V36" i="5" s="1"/>
  <c r="U21" i="5"/>
  <c r="U22" i="5" s="1"/>
  <c r="S34" i="5"/>
  <c r="V34" i="5" s="1"/>
  <c r="S25" i="5"/>
  <c r="V25" i="5" s="1"/>
  <c r="L28" i="5"/>
  <c r="L29" i="5"/>
  <c r="I38" i="5"/>
  <c r="R38" i="5"/>
  <c r="Q38" i="5"/>
  <c r="P38" i="5"/>
  <c r="O38" i="5"/>
  <c r="N38" i="5"/>
  <c r="M38" i="5"/>
  <c r="L38" i="5"/>
  <c r="K38" i="5"/>
  <c r="G38" i="5"/>
  <c r="J38" i="5"/>
  <c r="H38" i="5"/>
  <c r="I28" i="5"/>
  <c r="I29" i="5"/>
  <c r="M28" i="5"/>
  <c r="M29" i="5"/>
  <c r="J28" i="5"/>
  <c r="J29" i="5"/>
  <c r="K28" i="5"/>
  <c r="K29" i="5"/>
  <c r="Q28" i="5"/>
  <c r="Q29" i="5"/>
  <c r="P33" i="5"/>
  <c r="O33" i="5"/>
  <c r="N33" i="5"/>
  <c r="H33" i="5"/>
  <c r="M33" i="5"/>
  <c r="L33" i="5"/>
  <c r="K33" i="5"/>
  <c r="J33" i="5"/>
  <c r="I33" i="5"/>
  <c r="Q33" i="5"/>
  <c r="G33" i="5"/>
  <c r="R33" i="5"/>
  <c r="O28" i="5"/>
  <c r="O29" i="5"/>
  <c r="P28" i="5"/>
  <c r="P29" i="5"/>
  <c r="R28" i="5"/>
  <c r="R29" i="5"/>
  <c r="S27" i="5"/>
  <c r="V27" i="5" s="1"/>
  <c r="N28" i="5"/>
  <c r="N29" i="5"/>
  <c r="G28" i="5"/>
  <c r="H28" i="5"/>
  <c r="H29" i="5"/>
  <c r="U42" i="5"/>
  <c r="P56" i="4" s="1"/>
  <c r="P58" i="4" l="1"/>
  <c r="R42" i="5"/>
  <c r="L42" i="5"/>
  <c r="M42" i="5"/>
  <c r="Q42" i="5"/>
  <c r="O42" i="5"/>
  <c r="S29" i="5"/>
  <c r="V29" i="5" s="1"/>
  <c r="J42" i="5"/>
  <c r="K42" i="5"/>
  <c r="G42" i="5"/>
  <c r="I42" i="5"/>
  <c r="S28" i="5"/>
  <c r="V28" i="5" s="1"/>
  <c r="H42" i="5"/>
  <c r="S33" i="5"/>
  <c r="V33" i="5" s="1"/>
  <c r="S38" i="5"/>
  <c r="V38" i="5" s="1"/>
  <c r="P42" i="5"/>
  <c r="U44" i="5"/>
  <c r="U45" i="5" s="1"/>
  <c r="N42" i="5"/>
  <c r="S42" i="5" l="1"/>
  <c r="V42" i="5"/>
  <c r="E11" i="5"/>
  <c r="N11" i="5" l="1"/>
  <c r="N19" i="5" s="1"/>
  <c r="N21" i="5" s="1"/>
  <c r="N22" i="5" s="1"/>
  <c r="K11" i="5"/>
  <c r="K19" i="5" s="1"/>
  <c r="K21" i="5" s="1"/>
  <c r="K22" i="5" s="1"/>
  <c r="M11" i="5"/>
  <c r="M19" i="5" s="1"/>
  <c r="M21" i="5" s="1"/>
  <c r="M22" i="5" s="1"/>
  <c r="P11" i="5"/>
  <c r="P19" i="5" s="1"/>
  <c r="P21" i="5" s="1"/>
  <c r="P22" i="5" s="1"/>
  <c r="L11" i="5"/>
  <c r="L19" i="5" s="1"/>
  <c r="L21" i="5" s="1"/>
  <c r="L22" i="5" s="1"/>
  <c r="J11" i="5"/>
  <c r="J19" i="5" s="1"/>
  <c r="J21" i="5" s="1"/>
  <c r="J22" i="5" s="1"/>
  <c r="O11" i="5"/>
  <c r="O19" i="5" s="1"/>
  <c r="O21" i="5" s="1"/>
  <c r="O22" i="5" s="1"/>
  <c r="R11" i="5"/>
  <c r="R19" i="5" s="1"/>
  <c r="R21" i="5" s="1"/>
  <c r="R22" i="5" s="1"/>
  <c r="H11" i="5"/>
  <c r="H19" i="5" s="1"/>
  <c r="H21" i="5" s="1"/>
  <c r="H22" i="5" s="1"/>
  <c r="I11" i="5"/>
  <c r="I19" i="5" s="1"/>
  <c r="I21" i="5" s="1"/>
  <c r="I22" i="5" s="1"/>
  <c r="Q11" i="5"/>
  <c r="Q19" i="5" s="1"/>
  <c r="Q21" i="5" s="1"/>
  <c r="Q22" i="5" s="1"/>
  <c r="G11" i="5"/>
  <c r="G19" i="5" s="1"/>
  <c r="G21" i="5" s="1"/>
  <c r="G22" i="5" s="1"/>
  <c r="Q44" i="5" l="1"/>
  <c r="Q45" i="5" s="1"/>
  <c r="M44" i="5"/>
  <c r="H44" i="5"/>
  <c r="S11" i="5"/>
  <c r="R44" i="5"/>
  <c r="P44" i="5"/>
  <c r="O44" i="5"/>
  <c r="J44" i="5"/>
  <c r="I44" i="5"/>
  <c r="K44" i="5"/>
  <c r="L44" i="5"/>
  <c r="N44" i="5"/>
  <c r="J45" i="5" l="1"/>
  <c r="P45" i="5"/>
  <c r="N45" i="5"/>
  <c r="I45" i="5"/>
  <c r="L45" i="5"/>
  <c r="H45" i="5"/>
  <c r="R45" i="5"/>
  <c r="G44" i="5"/>
  <c r="M45" i="5"/>
  <c r="O45" i="5"/>
  <c r="V11" i="5"/>
  <c r="V19" i="5" s="1"/>
  <c r="S19" i="5"/>
  <c r="K45" i="5"/>
  <c r="P60" i="4" l="1"/>
  <c r="O56" i="4"/>
  <c r="Q56" i="4" s="1"/>
  <c r="S21" i="5"/>
  <c r="G45" i="5"/>
  <c r="V44" i="5"/>
  <c r="V21" i="5"/>
  <c r="O58" i="4" l="1"/>
  <c r="Q58" i="4" s="1"/>
  <c r="S22" i="5"/>
  <c r="S44" i="5"/>
  <c r="S45" i="5" l="1"/>
  <c r="O60" i="4"/>
  <c r="Q60" i="4" s="1"/>
  <c r="Q70" i="4"/>
  <c r="Q77" i="4" l="1"/>
  <c r="Q79" i="4" s="1"/>
  <c r="R52" i="5" l="1"/>
  <c r="R53" i="5" s="1"/>
  <c r="R56" i="5" s="1"/>
  <c r="Q52" i="5"/>
  <c r="Q53" i="5" s="1"/>
  <c r="Q56" i="5" s="1"/>
  <c r="P52" i="5"/>
  <c r="P53" i="5" s="1"/>
  <c r="P56" i="5" s="1"/>
  <c r="O52" i="5"/>
  <c r="O53" i="5" s="1"/>
  <c r="O56" i="5" s="1"/>
  <c r="G52" i="5"/>
  <c r="G53" i="5" s="1"/>
  <c r="G56" i="5" s="1"/>
  <c r="N52" i="5"/>
  <c r="N53" i="5" s="1"/>
  <c r="N56" i="5" s="1"/>
  <c r="M52" i="5"/>
  <c r="M53" i="5" s="1"/>
  <c r="M56" i="5" s="1"/>
  <c r="L52" i="5"/>
  <c r="L53" i="5" s="1"/>
  <c r="L56" i="5" s="1"/>
  <c r="K52" i="5"/>
  <c r="K53" i="5" s="1"/>
  <c r="K56" i="5" s="1"/>
  <c r="J52" i="5"/>
  <c r="J53" i="5" s="1"/>
  <c r="J56" i="5" s="1"/>
  <c r="I52" i="5"/>
  <c r="I53" i="5" s="1"/>
  <c r="I56" i="5" s="1"/>
  <c r="H52" i="5"/>
  <c r="H53" i="5" s="1"/>
  <c r="H56" i="5" s="1"/>
  <c r="S52" i="5" l="1"/>
  <c r="S53" i="5" s="1"/>
  <c r="S56" i="5" s="1"/>
</calcChain>
</file>

<file path=xl/sharedStrings.xml><?xml version="1.0" encoding="utf-8"?>
<sst xmlns="http://schemas.openxmlformats.org/spreadsheetml/2006/main" count="221" uniqueCount="173">
  <si>
    <t>ANNUAL FORECASTING TOOL</t>
  </si>
  <si>
    <r>
      <t xml:space="preserve">Instructions:  (1) Select the method of revenue forecasting </t>
    </r>
    <r>
      <rPr>
        <b/>
        <sz val="12"/>
        <color rgb="FFC00000"/>
        <rFont val="Calibri"/>
        <family val="2"/>
        <scheme val="minor"/>
      </rPr>
      <t>EACH</t>
    </r>
    <r>
      <rPr>
        <b/>
        <sz val="12"/>
        <rFont val="Calibri"/>
        <family val="2"/>
        <scheme val="minor"/>
      </rPr>
      <t xml:space="preserve"> month using the dropdown box.
                       (2) You must enter revenue data for </t>
    </r>
    <r>
      <rPr>
        <b/>
        <sz val="12"/>
        <color rgb="FFC00000"/>
        <rFont val="Calibri"/>
        <family val="2"/>
        <scheme val="minor"/>
      </rPr>
      <t>ALL 12 MONTHS</t>
    </r>
    <r>
      <rPr>
        <b/>
        <sz val="12"/>
        <rFont val="Calibri"/>
        <family val="2"/>
        <scheme val="minor"/>
      </rPr>
      <t xml:space="preserve"> to get an accurate forecast.
                       (3) Complete all boxes highlighted in green.</t>
    </r>
  </si>
  <si>
    <t xml:space="preserve">Select the first month and year
of your Forecast </t>
  </si>
  <si>
    <t>REVENUE SECTION</t>
  </si>
  <si>
    <t xml:space="preserve">1st Quarter </t>
  </si>
  <si>
    <t xml:space="preserve">2nd Quarter </t>
  </si>
  <si>
    <t xml:space="preserve">3rd Quarter </t>
  </si>
  <si>
    <t xml:space="preserve">4th Quarter </t>
  </si>
  <si>
    <t xml:space="preserve">Weeks in the Month </t>
  </si>
  <si>
    <t>Select method of Revenue Forecasting</t>
  </si>
  <si>
    <t>Method 1:  Use the Bottoms-Up Planner</t>
  </si>
  <si>
    <t>Service revenue</t>
  </si>
  <si>
    <t>Retail revenue</t>
  </si>
  <si>
    <t>Method 1: Start with Last Year's numbers</t>
  </si>
  <si>
    <t>Service revenue - Same month of last year</t>
  </si>
  <si>
    <t>Retail revenue - Same month of last year</t>
  </si>
  <si>
    <t>Service revenue - Planned % incr (decr)</t>
  </si>
  <si>
    <t>Retail revenue - Planned % incr (decr)</t>
  </si>
  <si>
    <t xml:space="preserve">Method 2:  Based on Salon Metrics </t>
  </si>
  <si>
    <t>Hair:</t>
  </si>
  <si>
    <t>Number of stylists</t>
  </si>
  <si>
    <t>Average # guests per stylist each week</t>
  </si>
  <si>
    <t>Average "Service per Service Ticket" (SPST)</t>
  </si>
  <si>
    <t>Average "Retail per Client Ticket" (RPCT)</t>
  </si>
  <si>
    <t>Spa:</t>
  </si>
  <si>
    <t>Number of spa therapists</t>
  </si>
  <si>
    <t>Average # guests per spa therapist each week</t>
  </si>
  <si>
    <t>Walk-in Retail Guests:</t>
  </si>
  <si>
    <t>Average # walk-in guests per week</t>
  </si>
  <si>
    <t>Avg walk-in retail ticket</t>
  </si>
  <si>
    <t>Compare to LY - Service revenue</t>
  </si>
  <si>
    <t>Compare to LY - Retail revenue</t>
  </si>
  <si>
    <t>Total Service Sales - Hair</t>
  </si>
  <si>
    <t>Total Service Sales - Spa</t>
  </si>
  <si>
    <t>Total Retail sales - Hair</t>
  </si>
  <si>
    <t>Total Retail sales - Spa</t>
  </si>
  <si>
    <t>Total Walk-In Retail Sales</t>
  </si>
  <si>
    <t xml:space="preserve">Total Sales </t>
  </si>
  <si>
    <t>Total -Transactions this month</t>
  </si>
  <si>
    <r>
      <rPr>
        <b/>
        <sz val="12"/>
        <color rgb="FFC00000"/>
        <rFont val="Calibri"/>
        <family val="2"/>
      </rPr>
      <t>Question:</t>
    </r>
    <r>
      <rPr>
        <b/>
        <sz val="12"/>
        <color theme="1"/>
        <rFont val="Calibri"/>
        <family val="2"/>
      </rPr>
      <t xml:space="preserve"> How much is your average </t>
    </r>
    <r>
      <rPr>
        <b/>
        <u/>
        <sz val="12"/>
        <rFont val="Calibri"/>
        <family val="2"/>
      </rPr>
      <t>monthly</t>
    </r>
    <r>
      <rPr>
        <b/>
        <sz val="12"/>
        <color theme="1"/>
        <rFont val="Calibri"/>
        <family val="2"/>
      </rPr>
      <t xml:space="preserve"> online commission from Aveda?</t>
    </r>
  </si>
  <si>
    <t xml:space="preserve">EXPENSE SECTION </t>
  </si>
  <si>
    <t>SUMMARY P&amp;L FORECAST</t>
  </si>
  <si>
    <t>[1]</t>
  </si>
  <si>
    <r>
      <t xml:space="preserve">How much is your </t>
    </r>
    <r>
      <rPr>
        <b/>
        <u/>
        <sz val="10"/>
        <color rgb="FFC00000"/>
        <rFont val="Calibri"/>
        <family val="2"/>
        <scheme val="minor"/>
      </rPr>
      <t>monthly rent</t>
    </r>
    <r>
      <rPr>
        <b/>
        <sz val="10"/>
        <color theme="1"/>
        <rFont val="Calibri"/>
        <family val="2"/>
        <scheme val="minor"/>
      </rPr>
      <t>, including any amounts you pay for common area maintenance (CAM) and property taxes?</t>
    </r>
  </si>
  <si>
    <t>Your Annual Forecast</t>
  </si>
  <si>
    <t>Benchmark Numbers</t>
  </si>
  <si>
    <r>
      <t xml:space="preserve">Better </t>
    </r>
    <r>
      <rPr>
        <b/>
        <sz val="11"/>
        <color rgb="FFC00000"/>
        <rFont val="Calibri"/>
        <family val="2"/>
        <scheme val="minor"/>
      </rPr>
      <t>(Worse)</t>
    </r>
    <r>
      <rPr>
        <b/>
        <sz val="11"/>
        <color theme="1"/>
        <rFont val="Calibri"/>
        <family val="2"/>
        <scheme val="minor"/>
      </rPr>
      <t xml:space="preserve">
 than Benchmark</t>
    </r>
  </si>
  <si>
    <t>[2]</t>
  </si>
  <si>
    <t>Do you contribute towards health insurance for your employees?</t>
  </si>
  <si>
    <t>[3]</t>
  </si>
  <si>
    <t>Below are standard benchmarks for certain expenses.  Do you need to make adjustments to any of 
these benchmarks, based on your knowledge of your salon?</t>
  </si>
  <si>
    <t xml:space="preserve">     Total Revenue</t>
  </si>
  <si>
    <t>Expense Line Item</t>
  </si>
  <si>
    <t>Standard Benchmark</t>
  </si>
  <si>
    <t>Adjustment needed?</t>
  </si>
  <si>
    <t>If yes, enter adjusted %</t>
  </si>
  <si>
    <t xml:space="preserve">     Total Expenses</t>
  </si>
  <si>
    <r>
      <t xml:space="preserve">Retail cost of goods  </t>
    </r>
    <r>
      <rPr>
        <sz val="9"/>
        <color rgb="FF0070C0"/>
        <rFont val="Calibri"/>
        <family val="2"/>
        <scheme val="minor"/>
      </rPr>
      <t>(as a % of retail sales)</t>
    </r>
  </si>
  <si>
    <t xml:space="preserve">          Net Operating Profit (NOP)</t>
  </si>
  <si>
    <r>
      <t xml:space="preserve">Professional product  </t>
    </r>
    <r>
      <rPr>
        <sz val="9"/>
        <color rgb="FF0070C0"/>
        <rFont val="Calibri"/>
        <family val="2"/>
        <scheme val="minor"/>
      </rPr>
      <t>(as a % of services sales)</t>
    </r>
  </si>
  <si>
    <r>
      <t xml:space="preserve">Service Provider Payrol  </t>
    </r>
    <r>
      <rPr>
        <sz val="9"/>
        <color rgb="FF0070C0"/>
        <rFont val="Calibri"/>
        <family val="2"/>
        <scheme val="minor"/>
      </rPr>
      <t>(as a % of service sales)</t>
    </r>
  </si>
  <si>
    <t xml:space="preserve">          Net Operating Profit %</t>
  </si>
  <si>
    <r>
      <t xml:space="preserve">Retail Commission  </t>
    </r>
    <r>
      <rPr>
        <sz val="9"/>
        <color rgb="FF0070C0"/>
        <rFont val="Calibri"/>
        <family val="2"/>
        <scheme val="minor"/>
      </rPr>
      <t>(as a % of retail sales)</t>
    </r>
  </si>
  <si>
    <r>
      <t xml:space="preserve">Merchant Fees  </t>
    </r>
    <r>
      <rPr>
        <sz val="9"/>
        <color rgb="FF0070C0"/>
        <rFont val="Calibri"/>
        <family val="2"/>
        <scheme val="minor"/>
      </rPr>
      <t>(as a % of total sales)</t>
    </r>
  </si>
  <si>
    <r>
      <t xml:space="preserve">Payroll Taxes </t>
    </r>
    <r>
      <rPr>
        <sz val="9"/>
        <color rgb="FF0070C0"/>
        <rFont val="Calibri"/>
        <family val="2"/>
        <scheme val="minor"/>
      </rPr>
      <t>(as a % of gross payroll)</t>
    </r>
  </si>
  <si>
    <t>[4]</t>
  </si>
  <si>
    <r>
      <t xml:space="preserve">Below are the </t>
    </r>
    <r>
      <rPr>
        <b/>
        <sz val="10"/>
        <rFont val="Calibri"/>
        <family val="2"/>
        <scheme val="minor"/>
      </rPr>
      <t xml:space="preserve">estimated </t>
    </r>
    <r>
      <rPr>
        <b/>
        <u/>
        <sz val="10"/>
        <color rgb="FFC00000"/>
        <rFont val="Calibri"/>
        <family val="2"/>
        <scheme val="minor"/>
      </rPr>
      <t>annual</t>
    </r>
    <r>
      <rPr>
        <b/>
        <sz val="10"/>
        <rFont val="Calibri"/>
        <family val="2"/>
        <scheme val="minor"/>
      </rPr>
      <t xml:space="preserve"> expense</t>
    </r>
    <r>
      <rPr>
        <b/>
        <sz val="10"/>
        <color theme="1"/>
        <rFont val="Calibri"/>
        <family val="2"/>
        <scheme val="minor"/>
      </rPr>
      <t xml:space="preserve">s of certain categories, based upon standard benchmarks.  
Are you aware of any of these expenses which should be adjusted lower or higher? </t>
    </r>
  </si>
  <si>
    <t>PROJECTED CASH FLOW (DEFECIT)</t>
  </si>
  <si>
    <t>Benchmark
Annual Expense</t>
  </si>
  <si>
    <t>If yes, enter adjusted annual $$</t>
  </si>
  <si>
    <t xml:space="preserve">     Net Operating Profit</t>
  </si>
  <si>
    <t>Advertising and Promotion</t>
  </si>
  <si>
    <t>Guest Care Team (including Manager)</t>
  </si>
  <si>
    <t xml:space="preserve">     Other Uses and Sources of Cash:</t>
  </si>
  <si>
    <t>Enter Annual Amount</t>
  </si>
  <si>
    <t>Education</t>
  </si>
  <si>
    <t xml:space="preserve">               Owner Compensation &amp; Payroll Taxes (excluding any commission)</t>
  </si>
  <si>
    <t>Utilities</t>
  </si>
  <si>
    <t xml:space="preserve">               Other Expenses (owner auto, equipment leasing costs, etc.)</t>
  </si>
  <si>
    <t>Communications, IT, Software</t>
  </si>
  <si>
    <t xml:space="preserve">               Principle &amp; Interest Payments on Debt</t>
  </si>
  <si>
    <t>Office Supplies</t>
  </si>
  <si>
    <r>
      <t xml:space="preserve">               Other Income (enter this as a </t>
    </r>
    <r>
      <rPr>
        <sz val="10"/>
        <color rgb="FFC00000"/>
        <rFont val="Calibri"/>
        <family val="2"/>
        <scheme val="minor"/>
      </rPr>
      <t>negative</t>
    </r>
    <r>
      <rPr>
        <sz val="10"/>
        <color theme="1"/>
        <rFont val="Calibri"/>
        <family val="2"/>
        <scheme val="minor"/>
      </rPr>
      <t xml:space="preserve"> number)</t>
    </r>
  </si>
  <si>
    <t>Cleaning and Laundry</t>
  </si>
  <si>
    <t xml:space="preserve">               Enter your estimated Personal Income Tax Rate</t>
  </si>
  <si>
    <t>Repairs and Maintenance</t>
  </si>
  <si>
    <t>Business Insurance</t>
  </si>
  <si>
    <r>
      <rPr>
        <b/>
        <sz val="12"/>
        <rFont val="Calibri"/>
        <family val="2"/>
        <scheme val="minor"/>
      </rPr>
      <t xml:space="preserve">     Estimated Cash Flow</t>
    </r>
    <r>
      <rPr>
        <b/>
        <sz val="12"/>
        <color rgb="FFC00000"/>
        <rFont val="Calibri"/>
        <family val="2"/>
        <scheme val="minor"/>
      </rPr>
      <t xml:space="preserve"> (Deficit)</t>
    </r>
  </si>
  <si>
    <t>Accounting, HR and Legal</t>
  </si>
  <si>
    <t>Payroll Service</t>
  </si>
  <si>
    <t xml:space="preserve">Your Salon Forecast </t>
  </si>
  <si>
    <t>Standard</t>
  </si>
  <si>
    <t>% or $$
used in Forecast</t>
  </si>
  <si>
    <t>Benchmark 
Calculator</t>
  </si>
  <si>
    <t>Your 
Annual
Forecast</t>
  </si>
  <si>
    <t>Benchmark
P&amp;L Total</t>
  </si>
  <si>
    <r>
      <t xml:space="preserve">Better </t>
    </r>
    <r>
      <rPr>
        <b/>
        <sz val="12"/>
        <color rgb="FFC00000"/>
        <rFont val="Calibri"/>
        <family val="2"/>
        <scheme val="minor"/>
      </rPr>
      <t>(Worse)</t>
    </r>
    <r>
      <rPr>
        <b/>
        <sz val="12"/>
        <color theme="1"/>
        <rFont val="Calibri"/>
        <family val="2"/>
        <scheme val="minor"/>
      </rPr>
      <t xml:space="preserve"> than Benchmark</t>
    </r>
  </si>
  <si>
    <t>Benchmark</t>
  </si>
  <si>
    <t>Revenue</t>
  </si>
  <si>
    <t>Service Revenue, Net</t>
  </si>
  <si>
    <t>Retail Revenue, Net</t>
  </si>
  <si>
    <t>Online Commissions</t>
  </si>
  <si>
    <t>Total revenue</t>
  </si>
  <si>
    <t>Cost of Goods</t>
  </si>
  <si>
    <t>Retail Product</t>
  </si>
  <si>
    <t>Professional Product</t>
  </si>
  <si>
    <t>Payroll Costs:</t>
  </si>
  <si>
    <t>Service Providers</t>
  </si>
  <si>
    <t>Retail Commission</t>
  </si>
  <si>
    <t>Payroll Taxes</t>
  </si>
  <si>
    <t>Service payroll + commission</t>
  </si>
  <si>
    <t>Shipping</t>
  </si>
  <si>
    <t>Merchant and Bank Fees</t>
  </si>
  <si>
    <t>Total Cost of Goods</t>
  </si>
  <si>
    <t>Gross Profit</t>
  </si>
  <si>
    <t>Gross Profit %</t>
  </si>
  <si>
    <t>Operating Expenses</t>
  </si>
  <si>
    <t>Non-Service Payroll:</t>
  </si>
  <si>
    <t>Manager &amp; Guest Care</t>
  </si>
  <si>
    <t>Non-service payroll</t>
  </si>
  <si>
    <t>Employee Benefits</t>
  </si>
  <si>
    <t>Total payroll</t>
  </si>
  <si>
    <t>Education and Staff Events</t>
  </si>
  <si>
    <t>Rent and CAM</t>
  </si>
  <si>
    <t>Office Supplies &amp; Postage</t>
  </si>
  <si>
    <t>Licenses, Taxes and Dues</t>
  </si>
  <si>
    <t>Misc Business Expense</t>
  </si>
  <si>
    <t>Total Operating Expenses</t>
  </si>
  <si>
    <t>Net Operating Profit (Loss)</t>
  </si>
  <si>
    <t>NOP %</t>
  </si>
  <si>
    <t>Other Uses and Sources of Cash</t>
  </si>
  <si>
    <t>Owner Compensation and Taxes</t>
  </si>
  <si>
    <t xml:space="preserve">Other Expenses </t>
  </si>
  <si>
    <t>Principle &amp; Interest Payments</t>
  </si>
  <si>
    <t>Other Income</t>
  </si>
  <si>
    <t>Income Taxes</t>
  </si>
  <si>
    <t>Total Other Cash Uses</t>
  </si>
  <si>
    <t>Cash Flow (Deficit)</t>
  </si>
  <si>
    <t>Purchases of retail product</t>
  </si>
  <si>
    <t>Purchases of backbar</t>
  </si>
  <si>
    <t>Yes</t>
  </si>
  <si>
    <t>Last Year</t>
  </si>
  <si>
    <t xml:space="preserve"> No</t>
  </si>
  <si>
    <t>Metrics</t>
  </si>
  <si>
    <t>Revenue Based</t>
  </si>
  <si>
    <t>Estimated sales</t>
  </si>
  <si>
    <t>Communication, 
IT, Software</t>
  </si>
  <si>
    <t>Accounting, HR, Legal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</si>
  <si>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</si>
  <si>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</si>
  <si>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</si>
  <si>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</si>
  <si>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</si>
  <si>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</si>
  <si>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</si>
  <si>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</si>
  <si>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</si>
  <si>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</si>
  <si>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</si>
  <si>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</si>
  <si>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Other Expenses</t>
  </si>
  <si>
    <t>Estimated
Annual Expense</t>
  </si>
  <si>
    <t>If yes, enter new $$.</t>
  </si>
  <si>
    <t>Adjusted %</t>
  </si>
  <si>
    <t>Guest Care &amp; Manager</t>
  </si>
  <si>
    <t>Under $1M</t>
  </si>
  <si>
    <t>Over $1M</t>
  </si>
  <si>
    <t>Internet &amp; Phone</t>
  </si>
  <si>
    <t>Point of Sale System</t>
  </si>
  <si>
    <t>Cell phone</t>
  </si>
  <si>
    <t>Texting apps, other IT help</t>
  </si>
  <si>
    <t>TOTAL</t>
  </si>
  <si>
    <t>Annual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</si>
</sst>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  <numFmt numFmtId="167" formatCode="&quot;$&quot;#,##0.00"/>
    <numFmt numFmtId="168" formatCode="&quot;$&quot;#,##0"/>
    <numFmt numFmtId="169" formatCode="[$-409]mmmm\-yy;@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sz val="9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rgb="FFC00000"/>
      <name val="Calibri"/>
      <family val="2"/>
    </font>
    <font>
      <b/>
      <sz val="11"/>
      <color rgb="FFC00000"/>
      <name val="Calibri"/>
      <family val="2"/>
    </font>
    <font>
      <b/>
      <sz val="11"/>
      <color rgb="FFC00000"/>
      <name val="Calibri"/>
      <family val="2"/>
      <scheme val="minor"/>
    </font>
    <font>
      <b/>
      <sz val="14"/>
      <color rgb="FFC00000"/>
      <name val="Calibri"/>
      <family val="2"/>
    </font>
    <font>
      <sz val="12"/>
      <color rgb="FFC00000"/>
      <name val="Calibri"/>
      <family val="2"/>
    </font>
    <font>
      <b/>
      <sz val="12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9"/>
      <color theme="1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1"/>
      <color theme="0"/>
      <name val="Calibri"/>
      <family val="2"/>
    </font>
    <font>
      <b/>
      <sz val="12"/>
      <color theme="0"/>
      <name val="Calibri"/>
      <family val="2"/>
    </font>
    <font>
      <b/>
      <sz val="20"/>
      <color theme="0"/>
      <name val="Calibri"/>
      <family val="2"/>
    </font>
    <font>
      <b/>
      <sz val="12"/>
      <name val="Calibri"/>
      <family val="2"/>
    </font>
    <font>
      <b/>
      <sz val="22"/>
      <color theme="0"/>
      <name val="Calibri"/>
      <family val="2"/>
    </font>
    <font>
      <sz val="11"/>
      <name val="Calibri"/>
      <family val="2"/>
    </font>
    <font>
      <b/>
      <sz val="12"/>
      <color rgb="FFC00000"/>
      <name val="Calibri"/>
      <family val="2"/>
    </font>
    <font>
      <b/>
      <u/>
      <sz val="12"/>
      <name val="Calibri"/>
      <family val="2"/>
    </font>
    <font>
      <b/>
      <sz val="12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C00000"/>
      <name val="Calibri"/>
      <family val="2"/>
    </font>
    <font>
      <u val="double"/>
      <sz val="11"/>
      <color theme="1"/>
      <name val="Calibri"/>
      <family val="2"/>
    </font>
    <font>
      <b/>
      <sz val="18"/>
      <color theme="0"/>
      <name val="Calibri"/>
      <family val="2"/>
      <scheme val="minor"/>
    </font>
    <font>
      <b/>
      <sz val="10"/>
      <name val="Calibri"/>
      <family val="2"/>
    </font>
    <font>
      <b/>
      <sz val="20"/>
      <name val="Calibri"/>
      <family val="2"/>
      <scheme val="minor"/>
    </font>
    <font>
      <b/>
      <sz val="20"/>
      <name val="Calibri"/>
      <family val="2"/>
    </font>
    <font>
      <b/>
      <u/>
      <sz val="10"/>
      <color rgb="FFC00000"/>
      <name val="Calibri"/>
      <family val="2"/>
      <scheme val="minor"/>
    </font>
    <font>
      <sz val="10"/>
      <color rgb="FFFF0000"/>
      <name val="Calibri"/>
      <family val="2"/>
    </font>
    <font>
      <b/>
      <sz val="10"/>
      <name val="Calibri"/>
      <family val="2"/>
      <scheme val="minor"/>
    </font>
    <font>
      <sz val="9"/>
      <color rgb="FF0070C0"/>
      <name val="Calibri"/>
      <family val="2"/>
      <scheme val="minor"/>
    </font>
    <font>
      <sz val="12"/>
      <name val="Calibri"/>
      <family val="2"/>
    </font>
    <font>
      <b/>
      <sz val="9"/>
      <color rgb="FFC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79DAB"/>
        <bgColor indexed="64"/>
      </patternFill>
    </fill>
    <fill>
      <patternFill patternType="solid">
        <fgColor rgb="FFA3EBF3"/>
        <bgColor indexed="64"/>
      </patternFill>
    </fill>
    <fill>
      <patternFill patternType="solid">
        <fgColor rgb="FFDCFC96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8F6F8D"/>
        <bgColor indexed="64"/>
      </patternFill>
    </fill>
    <fill>
      <patternFill patternType="solid">
        <fgColor theme="0" tint="-0.249977111117893"/>
        <bgColor indexed="64"/>
      </patternFill>
    </fill>
  </fills>
  <borders count="8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0">
    <xf numFmtId="0" fontId="0" fillId="0" borderId="0" xfId="0"/>
    <xf numFmtId="0" fontId="2" fillId="0" borderId="0" xfId="0" applyFont="1"/>
    <xf numFmtId="166" fontId="0" fillId="0" borderId="0" xfId="1" applyNumberFormat="1" applyFont="1"/>
    <xf numFmtId="165" fontId="0" fillId="0" borderId="0" xfId="2" applyNumberFormat="1" applyFont="1"/>
    <xf numFmtId="165" fontId="2" fillId="0" borderId="10" xfId="2" applyNumberFormat="1" applyFont="1" applyBorder="1" applyAlignment="1">
      <alignment horizontal="center" wrapText="1"/>
    </xf>
    <xf numFmtId="0" fontId="9" fillId="0" borderId="0" xfId="0" applyFont="1"/>
    <xf numFmtId="164" fontId="9" fillId="0" borderId="0" xfId="3" applyNumberFormat="1" applyFont="1"/>
    <xf numFmtId="165" fontId="9" fillId="6" borderId="22" xfId="0" applyNumberFormat="1" applyFont="1" applyFill="1" applyBorder="1"/>
    <xf numFmtId="165" fontId="9" fillId="0" borderId="0" xfId="0" applyNumberFormat="1" applyFont="1"/>
    <xf numFmtId="43" fontId="9" fillId="0" borderId="0" xfId="2" applyFont="1"/>
    <xf numFmtId="0" fontId="9" fillId="0" borderId="16" xfId="0" applyFont="1" applyBorder="1"/>
    <xf numFmtId="165" fontId="9" fillId="0" borderId="0" xfId="2" applyNumberFormat="1" applyFont="1"/>
    <xf numFmtId="0" fontId="2" fillId="0" borderId="15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0" fillId="4" borderId="0" xfId="0" applyFill="1"/>
    <xf numFmtId="165" fontId="9" fillId="0" borderId="16" xfId="2" applyNumberFormat="1" applyFont="1" applyBorder="1"/>
    <xf numFmtId="0" fontId="9" fillId="0" borderId="0" xfId="0" applyFont="1" applyAlignment="1">
      <alignment horizontal="center"/>
    </xf>
    <xf numFmtId="165" fontId="0" fillId="0" borderId="0" xfId="2" applyNumberFormat="1" applyFont="1" applyAlignment="1">
      <alignment horizontal="center"/>
    </xf>
    <xf numFmtId="164" fontId="1" fillId="0" borderId="0" xfId="3" applyNumberFormat="1" applyFont="1" applyFill="1" applyAlignment="1">
      <alignment horizontal="center"/>
    </xf>
    <xf numFmtId="0" fontId="2" fillId="2" borderId="6" xfId="0" applyFont="1" applyFill="1" applyBorder="1"/>
    <xf numFmtId="0" fontId="9" fillId="2" borderId="7" xfId="0" applyFont="1" applyFill="1" applyBorder="1"/>
    <xf numFmtId="0" fontId="9" fillId="2" borderId="8" xfId="0" applyFont="1" applyFill="1" applyBorder="1"/>
    <xf numFmtId="0" fontId="2" fillId="0" borderId="16" xfId="0" applyFont="1" applyBorder="1" applyAlignment="1">
      <alignment horizontal="center"/>
    </xf>
    <xf numFmtId="10" fontId="0" fillId="0" borderId="0" xfId="3" applyNumberFormat="1" applyFont="1"/>
    <xf numFmtId="166" fontId="0" fillId="5" borderId="0" xfId="1" applyNumberFormat="1" applyFont="1" applyFill="1"/>
    <xf numFmtId="0" fontId="9" fillId="3" borderId="16" xfId="0" applyFont="1" applyFill="1" applyBorder="1" applyAlignment="1">
      <alignment horizontal="center"/>
    </xf>
    <xf numFmtId="0" fontId="9" fillId="3" borderId="16" xfId="0" applyFont="1" applyFill="1" applyBorder="1"/>
    <xf numFmtId="0" fontId="4" fillId="4" borderId="0" xfId="0" applyFont="1" applyFill="1" applyAlignment="1">
      <alignment horizontal="center"/>
    </xf>
    <xf numFmtId="0" fontId="4" fillId="4" borderId="0" xfId="0" applyFont="1" applyFill="1"/>
    <xf numFmtId="0" fontId="4" fillId="0" borderId="0" xfId="0" applyFont="1"/>
    <xf numFmtId="0" fontId="16" fillId="4" borderId="0" xfId="0" applyFont="1" applyFill="1"/>
    <xf numFmtId="0" fontId="4" fillId="0" borderId="0" xfId="0" applyFont="1" applyAlignment="1">
      <alignment horizontal="center"/>
    </xf>
    <xf numFmtId="0" fontId="16" fillId="4" borderId="23" xfId="0" applyFont="1" applyFill="1" applyBorder="1"/>
    <xf numFmtId="0" fontId="4" fillId="4" borderId="2" xfId="0" applyFont="1" applyFill="1" applyBorder="1"/>
    <xf numFmtId="0" fontId="4" fillId="4" borderId="4" xfId="0" applyFont="1" applyFill="1" applyBorder="1"/>
    <xf numFmtId="0" fontId="17" fillId="4" borderId="23" xfId="0" applyFont="1" applyFill="1" applyBorder="1"/>
    <xf numFmtId="166" fontId="0" fillId="4" borderId="1" xfId="1" applyNumberFormat="1" applyFont="1" applyFill="1" applyBorder="1" applyProtection="1"/>
    <xf numFmtId="166" fontId="0" fillId="0" borderId="2" xfId="1" applyNumberFormat="1" applyFont="1" applyBorder="1" applyAlignment="1" applyProtection="1">
      <alignment horizontal="center"/>
    </xf>
    <xf numFmtId="166" fontId="0" fillId="4" borderId="0" xfId="1" applyNumberFormat="1" applyFont="1" applyFill="1" applyProtection="1"/>
    <xf numFmtId="166" fontId="0" fillId="0" borderId="0" xfId="1" applyNumberFormat="1" applyFont="1" applyProtection="1"/>
    <xf numFmtId="166" fontId="2" fillId="4" borderId="1" xfId="1" applyNumberFormat="1" applyFont="1" applyFill="1" applyBorder="1" applyProtection="1"/>
    <xf numFmtId="166" fontId="0" fillId="0" borderId="13" xfId="1" applyNumberFormat="1" applyFont="1" applyBorder="1" applyAlignment="1" applyProtection="1">
      <alignment horizontal="center"/>
    </xf>
    <xf numFmtId="166" fontId="2" fillId="4" borderId="0" xfId="1" applyNumberFormat="1" applyFont="1" applyFill="1" applyProtection="1"/>
    <xf numFmtId="166" fontId="2" fillId="0" borderId="0" xfId="1" applyNumberFormat="1" applyFont="1" applyProtection="1"/>
    <xf numFmtId="166" fontId="6" fillId="4" borderId="0" xfId="1" applyNumberFormat="1" applyFont="1" applyFill="1" applyBorder="1" applyProtection="1"/>
    <xf numFmtId="166" fontId="6" fillId="0" borderId="0" xfId="1" applyNumberFormat="1" applyFont="1" applyFill="1" applyBorder="1" applyProtection="1"/>
    <xf numFmtId="0" fontId="24" fillId="4" borderId="23" xfId="0" applyFont="1" applyFill="1" applyBorder="1" applyAlignment="1">
      <alignment vertical="top"/>
    </xf>
    <xf numFmtId="0" fontId="7" fillId="4" borderId="0" xfId="0" applyFont="1" applyFill="1"/>
    <xf numFmtId="0" fontId="7" fillId="0" borderId="0" xfId="0" applyFont="1"/>
    <xf numFmtId="0" fontId="24" fillId="4" borderId="23" xfId="0" applyFont="1" applyFill="1" applyBorder="1"/>
    <xf numFmtId="0" fontId="4" fillId="4" borderId="44" xfId="0" applyFont="1" applyFill="1" applyBorder="1" applyAlignment="1">
      <alignment horizontal="center"/>
    </xf>
    <xf numFmtId="0" fontId="27" fillId="4" borderId="23" xfId="0" applyFont="1" applyFill="1" applyBorder="1"/>
    <xf numFmtId="0" fontId="4" fillId="4" borderId="11" xfId="0" applyFont="1" applyFill="1" applyBorder="1"/>
    <xf numFmtId="0" fontId="4" fillId="4" borderId="11" xfId="0" applyFont="1" applyFill="1" applyBorder="1" applyAlignment="1">
      <alignment horizontal="center"/>
    </xf>
    <xf numFmtId="0" fontId="16" fillId="0" borderId="0" xfId="0" applyFont="1"/>
    <xf numFmtId="166" fontId="6" fillId="4" borderId="54" xfId="1" applyNumberFormat="1" applyFont="1" applyFill="1" applyBorder="1" applyProtection="1"/>
    <xf numFmtId="0" fontId="4" fillId="0" borderId="2" xfId="0" applyFont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32" fillId="0" borderId="3" xfId="2" applyNumberFormat="1" applyFont="1" applyFill="1" applyBorder="1" applyAlignment="1" applyProtection="1">
      <alignment horizontal="center"/>
    </xf>
    <xf numFmtId="0" fontId="16" fillId="4" borderId="48" xfId="0" applyFont="1" applyFill="1" applyBorder="1"/>
    <xf numFmtId="166" fontId="0" fillId="4" borderId="19" xfId="1" applyNumberFormat="1" applyFont="1" applyFill="1" applyBorder="1" applyProtection="1"/>
    <xf numFmtId="166" fontId="0" fillId="0" borderId="5" xfId="1" applyNumberFormat="1" applyFont="1" applyBorder="1" applyAlignment="1" applyProtection="1">
      <alignment horizontal="center"/>
    </xf>
    <xf numFmtId="0" fontId="23" fillId="0" borderId="0" xfId="0" applyFont="1" applyAlignment="1">
      <alignment vertical="center"/>
    </xf>
    <xf numFmtId="0" fontId="23" fillId="4" borderId="0" xfId="0" applyFont="1" applyFill="1" applyAlignment="1">
      <alignment vertical="center"/>
    </xf>
    <xf numFmtId="0" fontId="2" fillId="4" borderId="44" xfId="0" applyFont="1" applyFill="1" applyBorder="1" applyAlignment="1">
      <alignment vertical="top" wrapText="1"/>
    </xf>
    <xf numFmtId="0" fontId="3" fillId="4" borderId="23" xfId="0" applyFont="1" applyFill="1" applyBorder="1"/>
    <xf numFmtId="164" fontId="22" fillId="4" borderId="0" xfId="3" applyNumberFormat="1" applyFont="1" applyFill="1" applyBorder="1"/>
    <xf numFmtId="0" fontId="28" fillId="4" borderId="23" xfId="0" applyFont="1" applyFill="1" applyBorder="1"/>
    <xf numFmtId="0" fontId="23" fillId="4" borderId="23" xfId="0" applyFont="1" applyFill="1" applyBorder="1"/>
    <xf numFmtId="0" fontId="4" fillId="4" borderId="44" xfId="0" applyFont="1" applyFill="1" applyBorder="1"/>
    <xf numFmtId="0" fontId="4" fillId="4" borderId="14" xfId="0" applyFont="1" applyFill="1" applyBorder="1"/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17" fillId="4" borderId="29" xfId="0" applyFont="1" applyFill="1" applyBorder="1"/>
    <xf numFmtId="0" fontId="4" fillId="4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38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42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7" fontId="4" fillId="0" borderId="54" xfId="0" applyNumberFormat="1" applyFont="1" applyBorder="1" applyAlignment="1" applyProtection="1">
      <alignment horizontal="center"/>
      <protection locked="0"/>
    </xf>
    <xf numFmtId="167" fontId="4" fillId="0" borderId="59" xfId="0" applyNumberFormat="1" applyFont="1" applyBorder="1" applyAlignment="1" applyProtection="1">
      <alignment horizontal="center"/>
      <protection locked="0"/>
    </xf>
    <xf numFmtId="0" fontId="4" fillId="0" borderId="61" xfId="0" applyFont="1" applyBorder="1" applyAlignment="1" applyProtection="1">
      <alignment horizontal="center"/>
      <protection locked="0"/>
    </xf>
    <xf numFmtId="0" fontId="36" fillId="8" borderId="7" xfId="0" applyFont="1" applyFill="1" applyBorder="1" applyAlignment="1">
      <alignment horizontal="left" vertical="center"/>
    </xf>
    <xf numFmtId="0" fontId="35" fillId="8" borderId="7" xfId="0" applyFont="1" applyFill="1" applyBorder="1" applyAlignment="1">
      <alignment horizontal="center" vertical="center"/>
    </xf>
    <xf numFmtId="0" fontId="33" fillId="8" borderId="7" xfId="0" applyFont="1" applyFill="1" applyBorder="1" applyAlignment="1">
      <alignment horizontal="left" vertical="center"/>
    </xf>
    <xf numFmtId="0" fontId="17" fillId="9" borderId="6" xfId="0" applyFont="1" applyFill="1" applyBorder="1" applyAlignment="1">
      <alignment vertical="center"/>
    </xf>
    <xf numFmtId="0" fontId="4" fillId="9" borderId="7" xfId="0" applyFont="1" applyFill="1" applyBorder="1" applyAlignment="1">
      <alignment vertical="center"/>
    </xf>
    <xf numFmtId="0" fontId="16" fillId="4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166" fontId="10" fillId="4" borderId="0" xfId="1" applyNumberFormat="1" applyFont="1" applyFill="1" applyBorder="1" applyProtection="1"/>
    <xf numFmtId="166" fontId="3" fillId="4" borderId="0" xfId="1" applyNumberFormat="1" applyFont="1" applyFill="1" applyBorder="1" applyProtection="1"/>
    <xf numFmtId="166" fontId="31" fillId="4" borderId="0" xfId="1" applyNumberFormat="1" applyFont="1" applyFill="1" applyBorder="1" applyProtection="1"/>
    <xf numFmtId="166" fontId="31" fillId="4" borderId="1" xfId="1" applyNumberFormat="1" applyFont="1" applyFill="1" applyBorder="1" applyProtection="1"/>
    <xf numFmtId="166" fontId="31" fillId="4" borderId="54" xfId="1" applyNumberFormat="1" applyFont="1" applyFill="1" applyBorder="1" applyProtection="1"/>
    <xf numFmtId="166" fontId="0" fillId="4" borderId="14" xfId="1" applyNumberFormat="1" applyFont="1" applyFill="1" applyBorder="1" applyAlignment="1" applyProtection="1">
      <alignment horizontal="center"/>
    </xf>
    <xf numFmtId="166" fontId="0" fillId="4" borderId="61" xfId="1" applyNumberFormat="1" applyFont="1" applyFill="1" applyBorder="1" applyAlignment="1" applyProtection="1">
      <alignment horizontal="center"/>
    </xf>
    <xf numFmtId="166" fontId="0" fillId="4" borderId="70" xfId="1" applyNumberFormat="1" applyFont="1" applyFill="1" applyBorder="1" applyAlignment="1" applyProtection="1">
      <alignment horizontal="center"/>
    </xf>
    <xf numFmtId="0" fontId="32" fillId="0" borderId="63" xfId="2" applyNumberFormat="1" applyFont="1" applyFill="1" applyBorder="1" applyAlignment="1" applyProtection="1">
      <alignment horizontal="center"/>
    </xf>
    <xf numFmtId="0" fontId="4" fillId="0" borderId="61" xfId="0" applyFont="1" applyBorder="1" applyAlignment="1">
      <alignment horizontal="center"/>
    </xf>
    <xf numFmtId="0" fontId="4" fillId="4" borderId="62" xfId="0" applyFont="1" applyFill="1" applyBorder="1" applyAlignment="1">
      <alignment horizontal="center"/>
    </xf>
    <xf numFmtId="0" fontId="4" fillId="8" borderId="27" xfId="0" applyFont="1" applyFill="1" applyBorder="1" applyAlignment="1">
      <alignment vertical="center"/>
    </xf>
    <xf numFmtId="0" fontId="4" fillId="8" borderId="28" xfId="0" applyFont="1" applyFill="1" applyBorder="1" applyAlignment="1">
      <alignment vertical="center"/>
    </xf>
    <xf numFmtId="0" fontId="16" fillId="8" borderId="23" xfId="0" applyFont="1" applyFill="1" applyBorder="1" applyAlignment="1">
      <alignment horizontal="center"/>
    </xf>
    <xf numFmtId="0" fontId="16" fillId="8" borderId="44" xfId="0" applyFont="1" applyFill="1" applyBorder="1" applyAlignment="1">
      <alignment horizontal="center"/>
    </xf>
    <xf numFmtId="0" fontId="16" fillId="8" borderId="23" xfId="0" applyFont="1" applyFill="1" applyBorder="1"/>
    <xf numFmtId="0" fontId="16" fillId="8" borderId="44" xfId="0" applyFont="1" applyFill="1" applyBorder="1"/>
    <xf numFmtId="0" fontId="4" fillId="8" borderId="23" xfId="0" applyFont="1" applyFill="1" applyBorder="1"/>
    <xf numFmtId="0" fontId="4" fillId="8" borderId="44" xfId="0" applyFont="1" applyFill="1" applyBorder="1"/>
    <xf numFmtId="0" fontId="4" fillId="8" borderId="23" xfId="0" applyFont="1" applyFill="1" applyBorder="1" applyAlignment="1">
      <alignment vertical="center"/>
    </xf>
    <xf numFmtId="0" fontId="4" fillId="8" borderId="44" xfId="0" applyFont="1" applyFill="1" applyBorder="1" applyAlignment="1">
      <alignment vertical="center"/>
    </xf>
    <xf numFmtId="0" fontId="4" fillId="4" borderId="23" xfId="0" applyFont="1" applyFill="1" applyBorder="1"/>
    <xf numFmtId="0" fontId="4" fillId="8" borderId="29" xfId="0" applyFont="1" applyFill="1" applyBorder="1"/>
    <xf numFmtId="166" fontId="31" fillId="8" borderId="11" xfId="1" applyNumberFormat="1" applyFont="1" applyFill="1" applyBorder="1" applyProtection="1"/>
    <xf numFmtId="0" fontId="4" fillId="8" borderId="11" xfId="0" applyFont="1" applyFill="1" applyBorder="1"/>
    <xf numFmtId="0" fontId="4" fillId="8" borderId="11" xfId="0" applyFont="1" applyFill="1" applyBorder="1" applyAlignment="1">
      <alignment horizontal="center"/>
    </xf>
    <xf numFmtId="0" fontId="4" fillId="8" borderId="26" xfId="0" applyFont="1" applyFill="1" applyBorder="1"/>
    <xf numFmtId="0" fontId="2" fillId="6" borderId="44" xfId="0" applyFont="1" applyFill="1" applyBorder="1" applyAlignment="1">
      <alignment horizontal="center" vertical="center" wrapText="1"/>
    </xf>
    <xf numFmtId="0" fontId="26" fillId="4" borderId="27" xfId="0" applyFont="1" applyFill="1" applyBorder="1"/>
    <xf numFmtId="0" fontId="18" fillId="4" borderId="31" xfId="0" applyFont="1" applyFill="1" applyBorder="1"/>
    <xf numFmtId="0" fontId="18" fillId="4" borderId="31" xfId="0" applyFont="1" applyFill="1" applyBorder="1" applyAlignment="1">
      <alignment horizontal="center"/>
    </xf>
    <xf numFmtId="0" fontId="4" fillId="4" borderId="28" xfId="0" applyFont="1" applyFill="1" applyBorder="1" applyAlignment="1">
      <alignment horizontal="center"/>
    </xf>
    <xf numFmtId="0" fontId="27" fillId="4" borderId="29" xfId="0" applyFont="1" applyFill="1" applyBorder="1"/>
    <xf numFmtId="0" fontId="4" fillId="4" borderId="26" xfId="0" applyFont="1" applyFill="1" applyBorder="1" applyAlignment="1">
      <alignment horizontal="right"/>
    </xf>
    <xf numFmtId="0" fontId="7" fillId="4" borderId="14" xfId="0" applyFont="1" applyFill="1" applyBorder="1"/>
    <xf numFmtId="0" fontId="7" fillId="4" borderId="61" xfId="0" applyFont="1" applyFill="1" applyBorder="1"/>
    <xf numFmtId="0" fontId="7" fillId="4" borderId="62" xfId="0" applyFont="1" applyFill="1" applyBorder="1"/>
    <xf numFmtId="0" fontId="7" fillId="4" borderId="64" xfId="0" applyFont="1" applyFill="1" applyBorder="1"/>
    <xf numFmtId="0" fontId="4" fillId="12" borderId="27" xfId="0" applyFont="1" applyFill="1" applyBorder="1" applyAlignment="1">
      <alignment vertical="center"/>
    </xf>
    <xf numFmtId="0" fontId="23" fillId="12" borderId="23" xfId="0" applyFont="1" applyFill="1" applyBorder="1" applyAlignment="1">
      <alignment vertical="center"/>
    </xf>
    <xf numFmtId="0" fontId="11" fillId="12" borderId="0" xfId="0" applyFont="1" applyFill="1" applyAlignment="1">
      <alignment horizontal="left" vertical="center" wrapText="1"/>
    </xf>
    <xf numFmtId="0" fontId="11" fillId="12" borderId="0" xfId="0" applyFont="1" applyFill="1" applyAlignment="1">
      <alignment horizontal="center" vertical="center"/>
    </xf>
    <xf numFmtId="44" fontId="11" fillId="12" borderId="0" xfId="0" applyNumberFormat="1" applyFont="1" applyFill="1" applyAlignment="1">
      <alignment horizontal="left" vertical="center" wrapText="1"/>
    </xf>
    <xf numFmtId="3" fontId="11" fillId="12" borderId="0" xfId="0" applyNumberFormat="1" applyFont="1" applyFill="1" applyAlignment="1">
      <alignment horizontal="center" vertical="center"/>
    </xf>
    <xf numFmtId="0" fontId="23" fillId="12" borderId="44" xfId="0" applyFont="1" applyFill="1" applyBorder="1" applyAlignment="1">
      <alignment vertical="center"/>
    </xf>
    <xf numFmtId="0" fontId="4" fillId="12" borderId="28" xfId="0" applyFont="1" applyFill="1" applyBorder="1" applyAlignment="1">
      <alignment vertical="center"/>
    </xf>
    <xf numFmtId="0" fontId="4" fillId="12" borderId="23" xfId="0" applyFont="1" applyFill="1" applyBorder="1"/>
    <xf numFmtId="0" fontId="7" fillId="12" borderId="23" xfId="0" applyFont="1" applyFill="1" applyBorder="1"/>
    <xf numFmtId="0" fontId="4" fillId="12" borderId="29" xfId="0" applyFont="1" applyFill="1" applyBorder="1"/>
    <xf numFmtId="0" fontId="16" fillId="12" borderId="11" xfId="0" applyFont="1" applyFill="1" applyBorder="1"/>
    <xf numFmtId="0" fontId="4" fillId="12" borderId="11" xfId="0" applyFont="1" applyFill="1" applyBorder="1"/>
    <xf numFmtId="0" fontId="4" fillId="12" borderId="11" xfId="0" applyFont="1" applyFill="1" applyBorder="1" applyAlignment="1">
      <alignment horizontal="center"/>
    </xf>
    <xf numFmtId="0" fontId="17" fillId="6" borderId="23" xfId="0" applyFont="1" applyFill="1" applyBorder="1"/>
    <xf numFmtId="0" fontId="2" fillId="9" borderId="7" xfId="0" applyFont="1" applyFill="1" applyBorder="1" applyAlignment="1">
      <alignment horizontal="center" vertical="center" wrapText="1"/>
    </xf>
    <xf numFmtId="0" fontId="2" fillId="9" borderId="8" xfId="0" applyFont="1" applyFill="1" applyBorder="1" applyAlignment="1">
      <alignment horizontal="center" vertical="center" wrapText="1"/>
    </xf>
    <xf numFmtId="167" fontId="4" fillId="0" borderId="60" xfId="0" applyNumberFormat="1" applyFont="1" applyBorder="1" applyAlignment="1" applyProtection="1">
      <alignment horizontal="center"/>
      <protection locked="0"/>
    </xf>
    <xf numFmtId="167" fontId="4" fillId="0" borderId="4" xfId="0" applyNumberFormat="1" applyFont="1" applyBorder="1" applyAlignment="1" applyProtection="1">
      <alignment horizontal="center"/>
      <protection locked="0"/>
    </xf>
    <xf numFmtId="167" fontId="4" fillId="0" borderId="62" xfId="0" applyNumberFormat="1" applyFont="1" applyBorder="1" applyAlignment="1" applyProtection="1">
      <alignment horizontal="center"/>
      <protection locked="0"/>
    </xf>
    <xf numFmtId="0" fontId="17" fillId="6" borderId="27" xfId="0" applyFont="1" applyFill="1" applyBorder="1"/>
    <xf numFmtId="0" fontId="4" fillId="6" borderId="31" xfId="0" applyFont="1" applyFill="1" applyBorder="1"/>
    <xf numFmtId="0" fontId="2" fillId="6" borderId="31" xfId="0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center" vertical="center" wrapText="1"/>
    </xf>
    <xf numFmtId="0" fontId="16" fillId="4" borderId="71" xfId="0" applyFont="1" applyFill="1" applyBorder="1"/>
    <xf numFmtId="0" fontId="38" fillId="12" borderId="0" xfId="0" applyFont="1" applyFill="1" applyAlignment="1">
      <alignment horizontal="center" vertical="center"/>
    </xf>
    <xf numFmtId="166" fontId="0" fillId="0" borderId="68" xfId="0" applyNumberFormat="1" applyBorder="1" applyAlignment="1" applyProtection="1">
      <alignment horizontal="center" vertical="center" wrapText="1"/>
      <protection locked="0"/>
    </xf>
    <xf numFmtId="166" fontId="0" fillId="0" borderId="5" xfId="0" applyNumberFormat="1" applyBorder="1" applyAlignment="1" applyProtection="1">
      <alignment horizontal="center" vertical="center" wrapText="1"/>
      <protection locked="0"/>
    </xf>
    <xf numFmtId="166" fontId="0" fillId="0" borderId="14" xfId="0" applyNumberFormat="1" applyBorder="1" applyAlignment="1" applyProtection="1">
      <alignment horizontal="center" vertical="center" wrapText="1"/>
      <protection locked="0"/>
    </xf>
    <xf numFmtId="166" fontId="0" fillId="0" borderId="58" xfId="0" applyNumberFormat="1" applyBorder="1" applyAlignment="1" applyProtection="1">
      <alignment horizontal="center" vertical="center" wrapText="1"/>
      <protection locked="0"/>
    </xf>
    <xf numFmtId="166" fontId="0" fillId="0" borderId="19" xfId="0" applyNumberFormat="1" applyBorder="1" applyAlignment="1" applyProtection="1">
      <alignment horizontal="center" vertical="center" wrapText="1"/>
      <protection locked="0"/>
    </xf>
    <xf numFmtId="166" fontId="0" fillId="0" borderId="35" xfId="0" applyNumberFormat="1" applyBorder="1" applyAlignment="1" applyProtection="1">
      <alignment horizontal="center" vertical="center" wrapText="1"/>
      <protection locked="0"/>
    </xf>
    <xf numFmtId="166" fontId="0" fillId="0" borderId="25" xfId="0" applyNumberFormat="1" applyBorder="1" applyAlignment="1" applyProtection="1">
      <alignment horizontal="center" vertical="center" wrapText="1"/>
      <protection locked="0"/>
    </xf>
    <xf numFmtId="166" fontId="0" fillId="0" borderId="64" xfId="0" applyNumberFormat="1" applyBorder="1" applyAlignment="1" applyProtection="1">
      <alignment horizontal="center" vertical="center" wrapText="1"/>
      <protection locked="0"/>
    </xf>
    <xf numFmtId="166" fontId="0" fillId="0" borderId="36" xfId="0" applyNumberFormat="1" applyBorder="1" applyAlignment="1" applyProtection="1">
      <alignment horizontal="center" vertical="center" wrapText="1"/>
      <protection locked="0"/>
    </xf>
    <xf numFmtId="166" fontId="0" fillId="0" borderId="55" xfId="0" applyNumberFormat="1" applyBorder="1" applyAlignment="1" applyProtection="1">
      <alignment horizontal="center" vertical="center" wrapText="1"/>
      <protection locked="0"/>
    </xf>
    <xf numFmtId="0" fontId="2" fillId="9" borderId="31" xfId="0" applyFont="1" applyFill="1" applyBorder="1" applyAlignment="1">
      <alignment horizontal="center" vertical="center" wrapText="1"/>
    </xf>
    <xf numFmtId="165" fontId="9" fillId="0" borderId="0" xfId="2" applyNumberFormat="1" applyFont="1" applyBorder="1"/>
    <xf numFmtId="164" fontId="9" fillId="0" borderId="0" xfId="3" applyNumberFormat="1" applyFont="1" applyBorder="1"/>
    <xf numFmtId="165" fontId="9" fillId="0" borderId="0" xfId="2" applyNumberFormat="1" applyFont="1" applyFill="1" applyBorder="1"/>
    <xf numFmtId="0" fontId="9" fillId="0" borderId="23" xfId="0" applyFont="1" applyBorder="1"/>
    <xf numFmtId="0" fontId="9" fillId="0" borderId="44" xfId="0" applyFont="1" applyBorder="1"/>
    <xf numFmtId="165" fontId="9" fillId="0" borderId="23" xfId="2" applyNumberFormat="1" applyFont="1" applyBorder="1"/>
    <xf numFmtId="165" fontId="9" fillId="0" borderId="44" xfId="2" applyNumberFormat="1" applyFont="1" applyBorder="1"/>
    <xf numFmtId="165" fontId="9" fillId="0" borderId="29" xfId="2" applyNumberFormat="1" applyFont="1" applyBorder="1"/>
    <xf numFmtId="165" fontId="9" fillId="0" borderId="26" xfId="2" applyNumberFormat="1" applyFont="1" applyBorder="1"/>
    <xf numFmtId="0" fontId="13" fillId="0" borderId="2" xfId="0" applyFont="1" applyBorder="1"/>
    <xf numFmtId="0" fontId="9" fillId="0" borderId="2" xfId="0" applyFont="1" applyBorder="1"/>
    <xf numFmtId="166" fontId="9" fillId="0" borderId="2" xfId="1" applyNumberFormat="1" applyFont="1" applyFill="1" applyBorder="1"/>
    <xf numFmtId="166" fontId="9" fillId="0" borderId="25" xfId="1" applyNumberFormat="1" applyFont="1" applyFill="1" applyBorder="1"/>
    <xf numFmtId="0" fontId="9" fillId="0" borderId="25" xfId="0" applyFont="1" applyBorder="1"/>
    <xf numFmtId="166" fontId="9" fillId="0" borderId="74" xfId="1" applyNumberFormat="1" applyFont="1" applyFill="1" applyBorder="1"/>
    <xf numFmtId="0" fontId="9" fillId="0" borderId="74" xfId="0" applyFont="1" applyBorder="1"/>
    <xf numFmtId="166" fontId="0" fillId="0" borderId="0" xfId="0" applyNumberFormat="1"/>
    <xf numFmtId="0" fontId="9" fillId="0" borderId="3" xfId="0" applyFont="1" applyBorder="1"/>
    <xf numFmtId="166" fontId="0" fillId="0" borderId="0" xfId="1" applyNumberFormat="1" applyFont="1" applyFill="1"/>
    <xf numFmtId="10" fontId="1" fillId="0" borderId="0" xfId="3" applyNumberFormat="1" applyFont="1" applyFill="1" applyAlignment="1">
      <alignment horizontal="center"/>
    </xf>
    <xf numFmtId="2" fontId="9" fillId="0" borderId="18" xfId="0" applyNumberFormat="1" applyFont="1" applyBorder="1"/>
    <xf numFmtId="0" fontId="38" fillId="10" borderId="6" xfId="0" applyFont="1" applyFill="1" applyBorder="1" applyAlignment="1" applyProtection="1">
      <alignment horizontal="center" vertical="center"/>
      <protection locked="0"/>
    </xf>
    <xf numFmtId="166" fontId="9" fillId="4" borderId="0" xfId="1" applyNumberFormat="1" applyFont="1" applyFill="1" applyBorder="1"/>
    <xf numFmtId="0" fontId="9" fillId="4" borderId="0" xfId="0" applyFont="1" applyFill="1"/>
    <xf numFmtId="166" fontId="9" fillId="4" borderId="51" xfId="1" applyNumberFormat="1" applyFont="1" applyFill="1" applyBorder="1"/>
    <xf numFmtId="166" fontId="14" fillId="4" borderId="11" xfId="1" applyNumberFormat="1" applyFont="1" applyFill="1" applyBorder="1"/>
    <xf numFmtId="166" fontId="14" fillId="4" borderId="0" xfId="1" applyNumberFormat="1" applyFont="1" applyFill="1" applyBorder="1"/>
    <xf numFmtId="0" fontId="28" fillId="4" borderId="15" xfId="0" applyFont="1" applyFill="1" applyBorder="1" applyAlignment="1">
      <alignment horizontal="center" vertical="center" wrapText="1"/>
    </xf>
    <xf numFmtId="0" fontId="28" fillId="4" borderId="9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center" vertical="center" wrapText="1"/>
    </xf>
    <xf numFmtId="0" fontId="28" fillId="4" borderId="50" xfId="0" applyFont="1" applyFill="1" applyBorder="1" applyAlignment="1">
      <alignment horizontal="center" vertical="center" wrapText="1"/>
    </xf>
    <xf numFmtId="0" fontId="28" fillId="4" borderId="12" xfId="0" applyFont="1" applyFill="1" applyBorder="1" applyAlignment="1">
      <alignment horizontal="center" vertical="center" wrapText="1"/>
    </xf>
    <xf numFmtId="0" fontId="45" fillId="4" borderId="0" xfId="0" applyFont="1" applyFill="1"/>
    <xf numFmtId="0" fontId="45" fillId="8" borderId="23" xfId="0" applyFont="1" applyFill="1" applyBorder="1"/>
    <xf numFmtId="0" fontId="45" fillId="4" borderId="23" xfId="0" applyFont="1" applyFill="1" applyBorder="1"/>
    <xf numFmtId="168" fontId="45" fillId="0" borderId="32" xfId="0" applyNumberFormat="1" applyFont="1" applyBorder="1" applyAlignment="1" applyProtection="1">
      <alignment horizontal="center"/>
      <protection locked="0"/>
    </xf>
    <xf numFmtId="168" fontId="45" fillId="0" borderId="33" xfId="0" applyNumberFormat="1" applyFont="1" applyBorder="1" applyAlignment="1" applyProtection="1">
      <alignment horizontal="center"/>
      <protection locked="0"/>
    </xf>
    <xf numFmtId="168" fontId="45" fillId="0" borderId="34" xfId="0" applyNumberFormat="1" applyFont="1" applyBorder="1" applyAlignment="1" applyProtection="1">
      <alignment horizontal="center"/>
      <protection locked="0"/>
    </xf>
    <xf numFmtId="168" fontId="45" fillId="0" borderId="19" xfId="0" applyNumberFormat="1" applyFont="1" applyBorder="1" applyAlignment="1" applyProtection="1">
      <alignment horizontal="center"/>
      <protection locked="0"/>
    </xf>
    <xf numFmtId="168" fontId="45" fillId="0" borderId="5" xfId="0" applyNumberFormat="1" applyFont="1" applyBorder="1" applyAlignment="1" applyProtection="1">
      <alignment horizontal="center"/>
      <protection locked="0"/>
    </xf>
    <xf numFmtId="168" fontId="45" fillId="0" borderId="58" xfId="0" applyNumberFormat="1" applyFont="1" applyBorder="1" applyAlignment="1" applyProtection="1">
      <alignment horizontal="center"/>
      <protection locked="0"/>
    </xf>
    <xf numFmtId="168" fontId="45" fillId="0" borderId="68" xfId="0" applyNumberFormat="1" applyFont="1" applyBorder="1" applyAlignment="1" applyProtection="1">
      <alignment horizontal="center"/>
      <protection locked="0"/>
    </xf>
    <xf numFmtId="0" fontId="45" fillId="8" borderId="44" xfId="0" applyFont="1" applyFill="1" applyBorder="1"/>
    <xf numFmtId="0" fontId="45" fillId="0" borderId="0" xfId="0" applyFont="1"/>
    <xf numFmtId="168" fontId="45" fillId="0" borderId="38" xfId="0" applyNumberFormat="1" applyFont="1" applyBorder="1" applyAlignment="1" applyProtection="1">
      <alignment horizontal="center"/>
      <protection locked="0"/>
    </xf>
    <xf numFmtId="168" fontId="45" fillId="0" borderId="2" xfId="0" applyNumberFormat="1" applyFont="1" applyBorder="1" applyAlignment="1" applyProtection="1">
      <alignment horizontal="center"/>
      <protection locked="0"/>
    </xf>
    <xf numFmtId="168" fontId="45" fillId="0" borderId="42" xfId="0" applyNumberFormat="1" applyFont="1" applyBorder="1" applyAlignment="1" applyProtection="1">
      <alignment horizontal="center"/>
      <protection locked="0"/>
    </xf>
    <xf numFmtId="168" fontId="45" fillId="0" borderId="1" xfId="0" applyNumberFormat="1" applyFont="1" applyBorder="1" applyAlignment="1" applyProtection="1">
      <alignment horizontal="center"/>
      <protection locked="0"/>
    </xf>
    <xf numFmtId="9" fontId="45" fillId="0" borderId="38" xfId="3" applyFont="1" applyFill="1" applyBorder="1" applyAlignment="1" applyProtection="1">
      <alignment horizontal="center"/>
      <protection locked="0"/>
    </xf>
    <xf numFmtId="9" fontId="45" fillId="0" borderId="2" xfId="3" applyFont="1" applyFill="1" applyBorder="1" applyAlignment="1" applyProtection="1">
      <alignment horizontal="center"/>
      <protection locked="0"/>
    </xf>
    <xf numFmtId="9" fontId="45" fillId="0" borderId="42" xfId="3" applyFont="1" applyFill="1" applyBorder="1" applyAlignment="1" applyProtection="1">
      <alignment horizontal="center"/>
      <protection locked="0"/>
    </xf>
    <xf numFmtId="0" fontId="45" fillId="4" borderId="29" xfId="0" applyFont="1" applyFill="1" applyBorder="1"/>
    <xf numFmtId="9" fontId="45" fillId="0" borderId="35" xfId="3" applyFont="1" applyFill="1" applyBorder="1" applyAlignment="1" applyProtection="1">
      <alignment horizontal="center"/>
      <protection locked="0"/>
    </xf>
    <xf numFmtId="9" fontId="45" fillId="0" borderId="25" xfId="3" applyFont="1" applyFill="1" applyBorder="1" applyAlignment="1" applyProtection="1">
      <alignment horizontal="center"/>
      <protection locked="0"/>
    </xf>
    <xf numFmtId="9" fontId="45" fillId="0" borderId="36" xfId="3" applyFont="1" applyFill="1" applyBorder="1" applyAlignment="1" applyProtection="1">
      <alignment horizontal="center"/>
      <protection locked="0"/>
    </xf>
    <xf numFmtId="0" fontId="45" fillId="4" borderId="71" xfId="0" applyFont="1" applyFill="1" applyBorder="1"/>
    <xf numFmtId="0" fontId="45" fillId="0" borderId="38" xfId="0" applyFont="1" applyBorder="1" applyAlignment="1" applyProtection="1">
      <alignment horizontal="center"/>
      <protection locked="0"/>
    </xf>
    <xf numFmtId="0" fontId="45" fillId="0" borderId="2" xfId="0" applyFont="1" applyBorder="1" applyAlignment="1" applyProtection="1">
      <alignment horizontal="center"/>
      <protection locked="0"/>
    </xf>
    <xf numFmtId="0" fontId="45" fillId="0" borderId="61" xfId="0" applyFont="1" applyBorder="1" applyAlignment="1" applyProtection="1">
      <alignment horizontal="center"/>
      <protection locked="0"/>
    </xf>
    <xf numFmtId="0" fontId="45" fillId="0" borderId="42" xfId="0" applyFont="1" applyBorder="1" applyAlignment="1" applyProtection="1">
      <alignment horizontal="center"/>
      <protection locked="0"/>
    </xf>
    <xf numFmtId="0" fontId="45" fillId="0" borderId="1" xfId="0" applyFont="1" applyBorder="1" applyAlignment="1" applyProtection="1">
      <alignment horizontal="center"/>
      <protection locked="0"/>
    </xf>
    <xf numFmtId="167" fontId="45" fillId="0" borderId="38" xfId="0" applyNumberFormat="1" applyFont="1" applyBorder="1" applyAlignment="1" applyProtection="1">
      <alignment horizontal="center"/>
      <protection locked="0"/>
    </xf>
    <xf numFmtId="167" fontId="45" fillId="0" borderId="2" xfId="0" applyNumberFormat="1" applyFont="1" applyBorder="1" applyAlignment="1" applyProtection="1">
      <alignment horizontal="center"/>
      <protection locked="0"/>
    </xf>
    <xf numFmtId="167" fontId="45" fillId="0" borderId="61" xfId="0" applyNumberFormat="1" applyFont="1" applyBorder="1" applyAlignment="1" applyProtection="1">
      <alignment horizontal="center"/>
      <protection locked="0"/>
    </xf>
    <xf numFmtId="167" fontId="45" fillId="0" borderId="42" xfId="0" applyNumberFormat="1" applyFont="1" applyBorder="1" applyAlignment="1" applyProtection="1">
      <alignment horizontal="center"/>
      <protection locked="0"/>
    </xf>
    <xf numFmtId="167" fontId="45" fillId="0" borderId="1" xfId="0" applyNumberFormat="1" applyFont="1" applyBorder="1" applyAlignment="1" applyProtection="1">
      <alignment horizontal="center"/>
      <protection locked="0"/>
    </xf>
    <xf numFmtId="0" fontId="45" fillId="4" borderId="72" xfId="0" applyFont="1" applyFill="1" applyBorder="1"/>
    <xf numFmtId="0" fontId="46" fillId="4" borderId="29" xfId="0" applyFont="1" applyFill="1" applyBorder="1"/>
    <xf numFmtId="167" fontId="45" fillId="0" borderId="35" xfId="0" applyNumberFormat="1" applyFont="1" applyBorder="1" applyAlignment="1" applyProtection="1">
      <alignment horizontal="center"/>
      <protection locked="0"/>
    </xf>
    <xf numFmtId="167" fontId="45" fillId="0" borderId="64" xfId="0" applyNumberFormat="1" applyFont="1" applyBorder="1" applyAlignment="1" applyProtection="1">
      <alignment horizontal="center"/>
      <protection locked="0"/>
    </xf>
    <xf numFmtId="167" fontId="45" fillId="0" borderId="25" xfId="0" applyNumberFormat="1" applyFont="1" applyBorder="1" applyAlignment="1" applyProtection="1">
      <alignment horizontal="center"/>
      <protection locked="0"/>
    </xf>
    <xf numFmtId="167" fontId="45" fillId="0" borderId="36" xfId="0" applyNumberFormat="1" applyFont="1" applyBorder="1" applyAlignment="1" applyProtection="1">
      <alignment horizontal="center"/>
      <protection locked="0"/>
    </xf>
    <xf numFmtId="167" fontId="45" fillId="0" borderId="55" xfId="0" applyNumberFormat="1" applyFont="1" applyBorder="1" applyAlignment="1" applyProtection="1">
      <alignment horizontal="center"/>
      <protection locked="0"/>
    </xf>
    <xf numFmtId="0" fontId="2" fillId="4" borderId="0" xfId="0" applyFont="1" applyFill="1" applyAlignment="1">
      <alignment vertical="top" wrapText="1"/>
    </xf>
    <xf numFmtId="0" fontId="23" fillId="4" borderId="0" xfId="0" applyFont="1" applyFill="1"/>
    <xf numFmtId="44" fontId="0" fillId="4" borderId="0" xfId="0" applyNumberFormat="1" applyFill="1"/>
    <xf numFmtId="0" fontId="46" fillId="10" borderId="33" xfId="0" applyFont="1" applyFill="1" applyBorder="1" applyAlignment="1" applyProtection="1">
      <alignment horizontal="center"/>
      <protection locked="0"/>
    </xf>
    <xf numFmtId="164" fontId="22" fillId="0" borderId="34" xfId="3" applyNumberFormat="1" applyFont="1" applyFill="1" applyBorder="1" applyAlignment="1" applyProtection="1">
      <alignment horizontal="center"/>
      <protection locked="0"/>
    </xf>
    <xf numFmtId="0" fontId="46" fillId="10" borderId="2" xfId="0" applyFont="1" applyFill="1" applyBorder="1" applyAlignment="1" applyProtection="1">
      <alignment horizontal="center"/>
      <protection locked="0"/>
    </xf>
    <xf numFmtId="164" fontId="22" fillId="0" borderId="42" xfId="3" applyNumberFormat="1" applyFont="1" applyFill="1" applyBorder="1" applyAlignment="1" applyProtection="1">
      <alignment horizontal="center"/>
      <protection locked="0"/>
    </xf>
    <xf numFmtId="0" fontId="46" fillId="10" borderId="25" xfId="0" applyFont="1" applyFill="1" applyBorder="1" applyAlignment="1" applyProtection="1">
      <alignment horizontal="center"/>
      <protection locked="0"/>
    </xf>
    <xf numFmtId="166" fontId="22" fillId="0" borderId="58" xfId="1" applyNumberFormat="1" applyFont="1" applyFill="1" applyBorder="1" applyAlignment="1" applyProtection="1">
      <alignment horizontal="center"/>
      <protection locked="0"/>
    </xf>
    <xf numFmtId="166" fontId="22" fillId="0" borderId="42" xfId="1" applyNumberFormat="1" applyFont="1" applyFill="1" applyBorder="1" applyAlignment="1" applyProtection="1">
      <alignment horizontal="center"/>
      <protection locked="0"/>
    </xf>
    <xf numFmtId="166" fontId="47" fillId="4" borderId="42" xfId="1" applyNumberFormat="1" applyFont="1" applyFill="1" applyBorder="1" applyAlignment="1" applyProtection="1">
      <alignment horizontal="center"/>
      <protection locked="0"/>
    </xf>
    <xf numFmtId="166" fontId="47" fillId="4" borderId="36" xfId="1" applyNumberFormat="1" applyFont="1" applyFill="1" applyBorder="1" applyAlignment="1" applyProtection="1">
      <alignment horizontal="center"/>
      <protection locked="0"/>
    </xf>
    <xf numFmtId="0" fontId="3" fillId="4" borderId="0" xfId="0" applyFont="1" applyFill="1" applyAlignment="1">
      <alignment vertical="top"/>
    </xf>
    <xf numFmtId="0" fontId="45" fillId="4" borderId="0" xfId="0" applyFont="1" applyFill="1" applyAlignment="1">
      <alignment horizontal="center"/>
    </xf>
    <xf numFmtId="168" fontId="4" fillId="4" borderId="44" xfId="2" applyNumberFormat="1" applyFont="1" applyFill="1" applyBorder="1" applyAlignment="1">
      <alignment horizontal="center"/>
    </xf>
    <xf numFmtId="168" fontId="7" fillId="4" borderId="44" xfId="2" applyNumberFormat="1" applyFont="1" applyFill="1" applyBorder="1" applyAlignment="1">
      <alignment horizontal="center"/>
    </xf>
    <xf numFmtId="168" fontId="4" fillId="4" borderId="0" xfId="0" applyNumberFormat="1" applyFont="1" applyFill="1"/>
    <xf numFmtId="0" fontId="2" fillId="4" borderId="44" xfId="0" applyFont="1" applyFill="1" applyBorder="1" applyAlignment="1">
      <alignment horizontal="center" vertical="center" wrapText="1"/>
    </xf>
    <xf numFmtId="0" fontId="48" fillId="4" borderId="44" xfId="0" applyFont="1" applyFill="1" applyBorder="1" applyAlignment="1">
      <alignment horizontal="center"/>
    </xf>
    <xf numFmtId="0" fontId="41" fillId="4" borderId="0" xfId="0" applyFont="1" applyFill="1"/>
    <xf numFmtId="0" fontId="2" fillId="12" borderId="21" xfId="0" applyFont="1" applyFill="1" applyBorder="1" applyAlignment="1">
      <alignment vertical="top" wrapText="1"/>
    </xf>
    <xf numFmtId="0" fontId="18" fillId="12" borderId="21" xfId="0" applyFont="1" applyFill="1" applyBorder="1" applyAlignment="1">
      <alignment horizontal="center"/>
    </xf>
    <xf numFmtId="0" fontId="3" fillId="4" borderId="0" xfId="0" applyFont="1" applyFill="1"/>
    <xf numFmtId="9" fontId="4" fillId="4" borderId="44" xfId="3" applyFont="1" applyFill="1" applyBorder="1" applyAlignment="1">
      <alignment horizontal="center"/>
    </xf>
    <xf numFmtId="168" fontId="17" fillId="4" borderId="0" xfId="0" applyNumberFormat="1" applyFont="1" applyFill="1"/>
    <xf numFmtId="0" fontId="18" fillId="4" borderId="27" xfId="0" applyFont="1" applyFill="1" applyBorder="1" applyAlignment="1">
      <alignment horizontal="center"/>
    </xf>
    <xf numFmtId="0" fontId="3" fillId="4" borderId="23" xfId="0" applyFont="1" applyFill="1" applyBorder="1" applyAlignment="1">
      <alignment vertical="top"/>
    </xf>
    <xf numFmtId="0" fontId="41" fillId="4" borderId="23" xfId="0" applyFont="1" applyFill="1" applyBorder="1"/>
    <xf numFmtId="0" fontId="2" fillId="4" borderId="29" xfId="0" applyFont="1" applyFill="1" applyBorder="1" applyAlignment="1">
      <alignment vertical="top" wrapText="1"/>
    </xf>
    <xf numFmtId="0" fontId="4" fillId="4" borderId="26" xfId="0" applyFont="1" applyFill="1" applyBorder="1"/>
    <xf numFmtId="0" fontId="2" fillId="4" borderId="27" xfId="0" applyFont="1" applyFill="1" applyBorder="1" applyAlignment="1">
      <alignment vertical="top" wrapText="1"/>
    </xf>
    <xf numFmtId="0" fontId="4" fillId="4" borderId="31" xfId="0" applyFont="1" applyFill="1" applyBorder="1" applyAlignment="1">
      <alignment horizontal="center"/>
    </xf>
    <xf numFmtId="0" fontId="4" fillId="4" borderId="28" xfId="0" applyFont="1" applyFill="1" applyBorder="1"/>
    <xf numFmtId="0" fontId="0" fillId="4" borderId="23" xfId="0" applyFill="1" applyBorder="1"/>
    <xf numFmtId="0" fontId="4" fillId="4" borderId="29" xfId="0" applyFont="1" applyFill="1" applyBorder="1" applyAlignment="1">
      <alignment horizontal="center"/>
    </xf>
    <xf numFmtId="168" fontId="4" fillId="4" borderId="0" xfId="2" applyNumberFormat="1" applyFont="1" applyFill="1" applyBorder="1" applyAlignment="1">
      <alignment horizontal="right"/>
    </xf>
    <xf numFmtId="168" fontId="4" fillId="4" borderId="51" xfId="2" applyNumberFormat="1" applyFont="1" applyFill="1" applyBorder="1" applyAlignment="1">
      <alignment horizontal="right"/>
    </xf>
    <xf numFmtId="164" fontId="9" fillId="0" borderId="73" xfId="3" applyNumberFormat="1" applyFont="1" applyBorder="1" applyAlignment="1" applyProtection="1">
      <alignment horizontal="center"/>
    </xf>
    <xf numFmtId="164" fontId="9" fillId="0" borderId="1" xfId="3" applyNumberFormat="1" applyFont="1" applyBorder="1" applyAlignment="1" applyProtection="1">
      <alignment horizontal="center"/>
    </xf>
    <xf numFmtId="166" fontId="45" fillId="4" borderId="19" xfId="1" applyNumberFormat="1" applyFont="1" applyFill="1" applyBorder="1" applyAlignment="1" applyProtection="1">
      <alignment horizontal="center"/>
    </xf>
    <xf numFmtId="166" fontId="45" fillId="4" borderId="1" xfId="1" applyNumberFormat="1" applyFont="1" applyFill="1" applyBorder="1" applyAlignment="1" applyProtection="1">
      <alignment horizontal="center"/>
    </xf>
    <xf numFmtId="166" fontId="45" fillId="4" borderId="55" xfId="1" applyNumberFormat="1" applyFont="1" applyFill="1" applyBorder="1" applyAlignment="1" applyProtection="1">
      <alignment horizontal="center"/>
    </xf>
    <xf numFmtId="166" fontId="45" fillId="4" borderId="73" xfId="1" applyNumberFormat="1" applyFont="1" applyFill="1" applyBorder="1" applyAlignment="1" applyProtection="1">
      <alignment horizontal="center"/>
    </xf>
    <xf numFmtId="166" fontId="22" fillId="0" borderId="34" xfId="1" applyNumberFormat="1" applyFont="1" applyFill="1" applyBorder="1" applyAlignment="1" applyProtection="1">
      <alignment horizontal="center"/>
      <protection locked="0"/>
    </xf>
    <xf numFmtId="0" fontId="4" fillId="12" borderId="21" xfId="0" applyFont="1" applyFill="1" applyBorder="1" applyAlignment="1">
      <alignment horizontal="center"/>
    </xf>
    <xf numFmtId="0" fontId="30" fillId="4" borderId="0" xfId="0" applyFont="1" applyFill="1" applyAlignment="1">
      <alignment horizontal="center"/>
    </xf>
    <xf numFmtId="0" fontId="30" fillId="4" borderId="44" xfId="0" applyFont="1" applyFill="1" applyBorder="1" applyAlignment="1">
      <alignment horizontal="right"/>
    </xf>
    <xf numFmtId="166" fontId="2" fillId="12" borderId="21" xfId="1" applyNumberFormat="1" applyFont="1" applyFill="1" applyBorder="1" applyAlignment="1" applyProtection="1">
      <alignment horizontal="center" vertical="center" wrapText="1"/>
      <protection locked="0"/>
    </xf>
    <xf numFmtId="0" fontId="2" fillId="12" borderId="21" xfId="0" applyFont="1" applyFill="1" applyBorder="1" applyAlignment="1">
      <alignment horizontal="left" vertical="top" wrapText="1"/>
    </xf>
    <xf numFmtId="0" fontId="2" fillId="12" borderId="21" xfId="0" applyFont="1" applyFill="1" applyBorder="1" applyAlignment="1">
      <alignment horizontal="center" vertical="center" wrapText="1"/>
    </xf>
    <xf numFmtId="165" fontId="2" fillId="12" borderId="21" xfId="2" applyNumberFormat="1" applyFont="1" applyFill="1" applyBorder="1" applyAlignment="1" applyProtection="1">
      <alignment horizontal="center" wrapText="1"/>
    </xf>
    <xf numFmtId="164" fontId="21" fillId="12" borderId="21" xfId="3" applyNumberFormat="1" applyFont="1" applyFill="1" applyBorder="1" applyAlignment="1" applyProtection="1">
      <alignment horizontal="center"/>
      <protection locked="0"/>
    </xf>
    <xf numFmtId="165" fontId="2" fillId="12" borderId="21" xfId="2" applyNumberFormat="1" applyFont="1" applyFill="1" applyBorder="1" applyAlignment="1" applyProtection="1">
      <alignment horizontal="center" vertical="center" wrapText="1"/>
    </xf>
    <xf numFmtId="166" fontId="21" fillId="12" borderId="21" xfId="1" applyNumberFormat="1" applyFont="1" applyFill="1" applyBorder="1" applyAlignment="1" applyProtection="1">
      <alignment horizontal="center"/>
      <protection locked="0"/>
    </xf>
    <xf numFmtId="166" fontId="23" fillId="12" borderId="21" xfId="1" applyNumberFormat="1" applyFont="1" applyFill="1" applyBorder="1" applyAlignment="1" applyProtection="1">
      <alignment horizontal="center"/>
      <protection locked="0"/>
    </xf>
    <xf numFmtId="0" fontId="4" fillId="12" borderId="26" xfId="0" applyFont="1" applyFill="1" applyBorder="1" applyAlignment="1">
      <alignment horizontal="center"/>
    </xf>
    <xf numFmtId="0" fontId="4" fillId="13" borderId="28" xfId="0" applyFont="1" applyFill="1" applyBorder="1" applyAlignment="1">
      <alignment vertical="center"/>
    </xf>
    <xf numFmtId="0" fontId="4" fillId="13" borderId="11" xfId="0" applyFont="1" applyFill="1" applyBorder="1" applyAlignment="1">
      <alignment horizontal="center"/>
    </xf>
    <xf numFmtId="0" fontId="4" fillId="13" borderId="44" xfId="0" applyFont="1" applyFill="1" applyBorder="1"/>
    <xf numFmtId="0" fontId="37" fillId="13" borderId="31" xfId="0" applyFont="1" applyFill="1" applyBorder="1" applyAlignment="1">
      <alignment horizontal="center" vertical="center"/>
    </xf>
    <xf numFmtId="0" fontId="18" fillId="13" borderId="21" xfId="0" applyFont="1" applyFill="1" applyBorder="1" applyAlignment="1">
      <alignment horizontal="center"/>
    </xf>
    <xf numFmtId="0" fontId="24" fillId="13" borderId="21" xfId="0" applyFont="1" applyFill="1" applyBorder="1" applyAlignment="1">
      <alignment vertical="top"/>
    </xf>
    <xf numFmtId="0" fontId="4" fillId="13" borderId="21" xfId="0" applyFont="1" applyFill="1" applyBorder="1"/>
    <xf numFmtId="0" fontId="2" fillId="13" borderId="21" xfId="0" applyFont="1" applyFill="1" applyBorder="1" applyAlignment="1">
      <alignment vertical="top" wrapText="1"/>
    </xf>
    <xf numFmtId="0" fontId="2" fillId="13" borderId="23" xfId="0" applyFont="1" applyFill="1" applyBorder="1" applyAlignment="1">
      <alignment vertical="top" wrapText="1"/>
    </xf>
    <xf numFmtId="0" fontId="4" fillId="13" borderId="21" xfId="0" applyFont="1" applyFill="1" applyBorder="1" applyAlignment="1">
      <alignment horizontal="center"/>
    </xf>
    <xf numFmtId="0" fontId="4" fillId="13" borderId="7" xfId="0" applyFont="1" applyFill="1" applyBorder="1" applyAlignment="1">
      <alignment horizontal="right"/>
    </xf>
    <xf numFmtId="0" fontId="0" fillId="13" borderId="26" xfId="0" applyFill="1" applyBorder="1"/>
    <xf numFmtId="0" fontId="7" fillId="13" borderId="44" xfId="0" applyFont="1" applyFill="1" applyBorder="1"/>
    <xf numFmtId="0" fontId="4" fillId="8" borderId="0" xfId="0" applyFont="1" applyFill="1" applyAlignment="1">
      <alignment vertical="center"/>
    </xf>
    <xf numFmtId="0" fontId="2" fillId="8" borderId="31" xfId="0" applyFont="1" applyFill="1" applyBorder="1" applyAlignment="1">
      <alignment horizontal="center" vertical="center" wrapText="1"/>
    </xf>
    <xf numFmtId="0" fontId="41" fillId="4" borderId="6" xfId="0" applyFont="1" applyFill="1" applyBorder="1" applyAlignment="1">
      <alignment vertical="center"/>
    </xf>
    <xf numFmtId="0" fontId="35" fillId="4" borderId="8" xfId="0" applyFont="1" applyFill="1" applyBorder="1" applyAlignment="1">
      <alignment vertical="center"/>
    </xf>
    <xf numFmtId="0" fontId="38" fillId="8" borderId="0" xfId="0" applyFont="1" applyFill="1"/>
    <xf numFmtId="0" fontId="40" fillId="8" borderId="0" xfId="0" applyFont="1" applyFill="1"/>
    <xf numFmtId="0" fontId="4" fillId="6" borderId="0" xfId="0" applyFont="1" applyFill="1"/>
    <xf numFmtId="0" fontId="2" fillId="6" borderId="0" xfId="0" applyFont="1" applyFill="1" applyAlignment="1">
      <alignment horizontal="center" vertical="center" wrapText="1"/>
    </xf>
    <xf numFmtId="0" fontId="14" fillId="4" borderId="0" xfId="0" applyFont="1" applyFill="1" applyAlignment="1">
      <alignment horizontal="left" vertical="top" wrapText="1"/>
    </xf>
    <xf numFmtId="0" fontId="46" fillId="4" borderId="0" xfId="0" applyFont="1" applyFill="1"/>
    <xf numFmtId="0" fontId="14" fillId="4" borderId="0" xfId="0" applyFont="1" applyFill="1" applyAlignment="1">
      <alignment horizontal="left" vertical="top"/>
    </xf>
    <xf numFmtId="0" fontId="54" fillId="4" borderId="0" xfId="0" applyFont="1" applyFill="1" applyAlignment="1">
      <alignment horizontal="left"/>
    </xf>
    <xf numFmtId="44" fontId="45" fillId="4" borderId="0" xfId="1" applyFont="1" applyFill="1" applyBorder="1" applyAlignment="1" applyProtection="1">
      <alignment horizontal="center"/>
    </xf>
    <xf numFmtId="0" fontId="45" fillId="4" borderId="14" xfId="0" applyFont="1" applyFill="1" applyBorder="1"/>
    <xf numFmtId="0" fontId="45" fillId="4" borderId="61" xfId="0" applyFont="1" applyFill="1" applyBorder="1"/>
    <xf numFmtId="0" fontId="45" fillId="4" borderId="64" xfId="0" applyFont="1" applyFill="1" applyBorder="1"/>
    <xf numFmtId="165" fontId="4" fillId="0" borderId="2" xfId="2" applyNumberFormat="1" applyFont="1" applyFill="1" applyBorder="1" applyAlignment="1" applyProtection="1">
      <alignment horizontal="center"/>
      <protection locked="0"/>
    </xf>
    <xf numFmtId="0" fontId="55" fillId="10" borderId="69" xfId="0" applyFont="1" applyFill="1" applyBorder="1" applyAlignment="1" applyProtection="1">
      <alignment horizontal="center" vertical="center" wrapText="1"/>
      <protection locked="0"/>
    </xf>
    <xf numFmtId="0" fontId="55" fillId="10" borderId="39" xfId="0" applyFont="1" applyFill="1" applyBorder="1" applyAlignment="1" applyProtection="1">
      <alignment horizontal="center" vertical="center" wrapText="1"/>
      <protection locked="0"/>
    </xf>
    <xf numFmtId="0" fontId="55" fillId="10" borderId="67" xfId="0" applyFont="1" applyFill="1" applyBorder="1" applyAlignment="1" applyProtection="1">
      <alignment horizontal="center" vertical="center" wrapText="1"/>
      <protection locked="0"/>
    </xf>
    <xf numFmtId="0" fontId="38" fillId="10" borderId="10" xfId="0" applyFont="1" applyFill="1" applyBorder="1" applyAlignment="1" applyProtection="1">
      <alignment horizontal="center" vertical="center"/>
      <protection locked="0"/>
    </xf>
    <xf numFmtId="0" fontId="9" fillId="4" borderId="23" xfId="0" applyFont="1" applyFill="1" applyBorder="1"/>
    <xf numFmtId="0" fontId="29" fillId="4" borderId="0" xfId="0" applyFont="1" applyFill="1"/>
    <xf numFmtId="168" fontId="7" fillId="4" borderId="56" xfId="0" applyNumberFormat="1" applyFont="1" applyFill="1" applyBorder="1" applyAlignment="1">
      <alignment horizontal="right"/>
    </xf>
    <xf numFmtId="164" fontId="7" fillId="4" borderId="56" xfId="3" applyNumberFormat="1" applyFont="1" applyFill="1" applyBorder="1" applyAlignment="1">
      <alignment horizontal="center"/>
    </xf>
    <xf numFmtId="0" fontId="14" fillId="10" borderId="16" xfId="0" applyFont="1" applyFill="1" applyBorder="1" applyAlignment="1" applyProtection="1">
      <alignment horizontal="center" vertical="center" wrapText="1"/>
      <protection locked="0"/>
    </xf>
    <xf numFmtId="0" fontId="2" fillId="4" borderId="3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/>
    </xf>
    <xf numFmtId="0" fontId="12" fillId="4" borderId="0" xfId="0" applyFont="1" applyFill="1"/>
    <xf numFmtId="0" fontId="8" fillId="4" borderId="23" xfId="0" applyFont="1" applyFill="1" applyBorder="1" applyAlignment="1">
      <alignment horizontal="left" wrapText="1"/>
    </xf>
    <xf numFmtId="0" fontId="8" fillId="4" borderId="0" xfId="0" applyFont="1" applyFill="1" applyAlignment="1">
      <alignment horizontal="left" wrapText="1"/>
    </xf>
    <xf numFmtId="0" fontId="8" fillId="4" borderId="44" xfId="0" applyFont="1" applyFill="1" applyBorder="1" applyAlignment="1">
      <alignment horizontal="left" wrapText="1"/>
    </xf>
    <xf numFmtId="0" fontId="12" fillId="4" borderId="27" xfId="3" applyNumberFormat="1" applyFont="1" applyFill="1" applyBorder="1" applyAlignment="1" applyProtection="1">
      <alignment horizontal="center" wrapText="1"/>
    </xf>
    <xf numFmtId="0" fontId="12" fillId="4" borderId="28" xfId="3" applyNumberFormat="1" applyFont="1" applyFill="1" applyBorder="1" applyAlignment="1" applyProtection="1">
      <alignment horizontal="center" wrapText="1"/>
    </xf>
    <xf numFmtId="164" fontId="12" fillId="4" borderId="0" xfId="3" applyNumberFormat="1" applyFont="1" applyFill="1" applyBorder="1" applyAlignment="1" applyProtection="1">
      <alignment horizontal="left"/>
    </xf>
    <xf numFmtId="166" fontId="19" fillId="4" borderId="0" xfId="1" applyNumberFormat="1" applyFont="1" applyFill="1" applyBorder="1" applyAlignment="1" applyProtection="1">
      <alignment horizontal="center" vertical="top"/>
    </xf>
    <xf numFmtId="0" fontId="12" fillId="9" borderId="21" xfId="0" applyFont="1" applyFill="1" applyBorder="1"/>
    <xf numFmtId="0" fontId="12" fillId="6" borderId="40" xfId="0" applyFont="1" applyFill="1" applyBorder="1"/>
    <xf numFmtId="0" fontId="12" fillId="6" borderId="44" xfId="0" applyFont="1" applyFill="1" applyBorder="1"/>
    <xf numFmtId="0" fontId="11" fillId="4" borderId="23" xfId="0" applyFont="1" applyFill="1" applyBorder="1"/>
    <xf numFmtId="0" fontId="12" fillId="4" borderId="44" xfId="0" applyFont="1" applyFill="1" applyBorder="1"/>
    <xf numFmtId="164" fontId="12" fillId="4" borderId="23" xfId="3" applyNumberFormat="1" applyFont="1" applyFill="1" applyBorder="1" applyAlignment="1" applyProtection="1">
      <alignment horizontal="center"/>
    </xf>
    <xf numFmtId="164" fontId="12" fillId="4" borderId="44" xfId="3" applyNumberFormat="1" applyFont="1" applyFill="1" applyBorder="1" applyAlignment="1" applyProtection="1">
      <alignment horizontal="center"/>
    </xf>
    <xf numFmtId="164" fontId="13" fillId="4" borderId="0" xfId="3" applyNumberFormat="1" applyFont="1" applyFill="1" applyBorder="1" applyAlignment="1" applyProtection="1">
      <alignment horizontal="left"/>
    </xf>
    <xf numFmtId="166" fontId="44" fillId="4" borderId="0" xfId="1" applyNumberFormat="1" applyFont="1" applyFill="1" applyBorder="1" applyAlignment="1" applyProtection="1">
      <alignment horizontal="center" vertical="top"/>
    </xf>
    <xf numFmtId="0" fontId="13" fillId="9" borderId="21" xfId="0" applyFont="1" applyFill="1" applyBorder="1"/>
    <xf numFmtId="0" fontId="13" fillId="4" borderId="0" xfId="0" applyFont="1" applyFill="1"/>
    <xf numFmtId="0" fontId="13" fillId="6" borderId="48" xfId="0" applyFont="1" applyFill="1" applyBorder="1"/>
    <xf numFmtId="0" fontId="13" fillId="6" borderId="44" xfId="0" applyFont="1" applyFill="1" applyBorder="1"/>
    <xf numFmtId="0" fontId="10" fillId="4" borderId="23" xfId="0" applyFont="1" applyFill="1" applyBorder="1"/>
    <xf numFmtId="0" fontId="0" fillId="4" borderId="44" xfId="0" applyFill="1" applyBorder="1"/>
    <xf numFmtId="164" fontId="1" fillId="4" borderId="23" xfId="3" applyNumberFormat="1" applyFont="1" applyFill="1" applyBorder="1" applyAlignment="1" applyProtection="1">
      <alignment horizontal="center"/>
    </xf>
    <xf numFmtId="164" fontId="1" fillId="4" borderId="44" xfId="3" applyNumberFormat="1" applyFont="1" applyFill="1" applyBorder="1" applyAlignment="1" applyProtection="1">
      <alignment horizontal="center"/>
    </xf>
    <xf numFmtId="164" fontId="9" fillId="4" borderId="0" xfId="3" applyNumberFormat="1" applyFont="1" applyFill="1" applyBorder="1" applyAlignment="1" applyProtection="1">
      <alignment horizontal="left"/>
    </xf>
    <xf numFmtId="166" fontId="9" fillId="4" borderId="0" xfId="1" applyNumberFormat="1" applyFont="1" applyFill="1" applyBorder="1" applyProtection="1"/>
    <xf numFmtId="166" fontId="9" fillId="9" borderId="21" xfId="0" applyNumberFormat="1" applyFont="1" applyFill="1" applyBorder="1"/>
    <xf numFmtId="166" fontId="9" fillId="4" borderId="0" xfId="0" applyNumberFormat="1" applyFont="1" applyFill="1"/>
    <xf numFmtId="166" fontId="9" fillId="6" borderId="48" xfId="0" applyNumberFormat="1" applyFont="1" applyFill="1" applyBorder="1"/>
    <xf numFmtId="166" fontId="9" fillId="6" borderId="44" xfId="0" applyNumberFormat="1" applyFont="1" applyFill="1" applyBorder="1"/>
    <xf numFmtId="0" fontId="2" fillId="4" borderId="0" xfId="0" applyFont="1" applyFill="1"/>
    <xf numFmtId="0" fontId="2" fillId="4" borderId="44" xfId="0" applyFont="1" applyFill="1" applyBorder="1"/>
    <xf numFmtId="164" fontId="14" fillId="4" borderId="0" xfId="3" applyNumberFormat="1" applyFont="1" applyFill="1" applyBorder="1" applyAlignment="1" applyProtection="1">
      <alignment horizontal="left"/>
    </xf>
    <xf numFmtId="166" fontId="14" fillId="4" borderId="17" xfId="1" applyNumberFormat="1" applyFont="1" applyFill="1" applyBorder="1" applyProtection="1"/>
    <xf numFmtId="166" fontId="14" fillId="6" borderId="35" xfId="1" applyNumberFormat="1" applyFont="1" applyFill="1" applyBorder="1" applyProtection="1"/>
    <xf numFmtId="166" fontId="14" fillId="6" borderId="45" xfId="1" applyNumberFormat="1" applyFont="1" applyFill="1" applyBorder="1" applyProtection="1"/>
    <xf numFmtId="0" fontId="9" fillId="9" borderId="21" xfId="0" applyFont="1" applyFill="1" applyBorder="1"/>
    <xf numFmtId="0" fontId="9" fillId="6" borderId="48" xfId="0" applyFont="1" applyFill="1" applyBorder="1"/>
    <xf numFmtId="0" fontId="9" fillId="6" borderId="44" xfId="0" applyFont="1" applyFill="1" applyBorder="1"/>
    <xf numFmtId="0" fontId="15" fillId="4" borderId="23" xfId="0" applyFont="1" applyFill="1" applyBorder="1"/>
    <xf numFmtId="9" fontId="0" fillId="4" borderId="0" xfId="3" applyFont="1" applyFill="1" applyProtection="1"/>
    <xf numFmtId="166" fontId="9" fillId="4" borderId="51" xfId="1" applyNumberFormat="1" applyFont="1" applyFill="1" applyBorder="1" applyProtection="1"/>
    <xf numFmtId="166" fontId="9" fillId="9" borderId="57" xfId="0" applyNumberFormat="1" applyFont="1" applyFill="1" applyBorder="1"/>
    <xf numFmtId="166" fontId="9" fillId="6" borderId="68" xfId="0" applyNumberFormat="1" applyFont="1" applyFill="1" applyBorder="1"/>
    <xf numFmtId="166" fontId="9" fillId="6" borderId="76" xfId="0" applyNumberFormat="1" applyFont="1" applyFill="1" applyBorder="1"/>
    <xf numFmtId="166" fontId="14" fillId="9" borderId="22" xfId="1" applyNumberFormat="1" applyFont="1" applyFill="1" applyBorder="1" applyProtection="1"/>
    <xf numFmtId="166" fontId="14" fillId="6" borderId="24" xfId="1" applyNumberFormat="1" applyFont="1" applyFill="1" applyBorder="1" applyProtection="1"/>
    <xf numFmtId="166" fontId="14" fillId="6" borderId="26" xfId="1" applyNumberFormat="1" applyFont="1" applyFill="1" applyBorder="1" applyProtection="1"/>
    <xf numFmtId="166" fontId="14" fillId="9" borderId="21" xfId="1" applyNumberFormat="1" applyFont="1" applyFill="1" applyBorder="1" applyProtection="1"/>
    <xf numFmtId="166" fontId="14" fillId="6" borderId="48" xfId="1" applyNumberFormat="1" applyFont="1" applyFill="1" applyBorder="1" applyProtection="1"/>
    <xf numFmtId="166" fontId="14" fillId="6" borderId="44" xfId="1" applyNumberFormat="1" applyFont="1" applyFill="1" applyBorder="1" applyProtection="1"/>
    <xf numFmtId="0" fontId="22" fillId="4" borderId="23" xfId="0" applyFont="1" applyFill="1" applyBorder="1"/>
    <xf numFmtId="0" fontId="22" fillId="4" borderId="0" xfId="0" applyFont="1" applyFill="1"/>
    <xf numFmtId="0" fontId="22" fillId="4" borderId="44" xfId="0" applyFont="1" applyFill="1" applyBorder="1"/>
    <xf numFmtId="164" fontId="22" fillId="4" borderId="23" xfId="3" applyNumberFormat="1" applyFont="1" applyFill="1" applyBorder="1" applyAlignment="1" applyProtection="1">
      <alignment horizontal="center"/>
    </xf>
    <xf numFmtId="164" fontId="22" fillId="4" borderId="44" xfId="3" applyNumberFormat="1" applyFont="1" applyFill="1" applyBorder="1" applyAlignment="1" applyProtection="1">
      <alignment horizontal="center"/>
    </xf>
    <xf numFmtId="164" fontId="22" fillId="4" borderId="0" xfId="3" applyNumberFormat="1" applyFont="1" applyFill="1" applyBorder="1" applyAlignment="1" applyProtection="1">
      <alignment horizontal="left"/>
    </xf>
    <xf numFmtId="164" fontId="22" fillId="4" borderId="0" xfId="3" applyNumberFormat="1" applyFont="1" applyFill="1" applyBorder="1" applyProtection="1"/>
    <xf numFmtId="164" fontId="22" fillId="9" borderId="21" xfId="3" applyNumberFormat="1" applyFont="1" applyFill="1" applyBorder="1" applyProtection="1"/>
    <xf numFmtId="164" fontId="22" fillId="6" borderId="48" xfId="3" applyNumberFormat="1" applyFont="1" applyFill="1" applyBorder="1" applyProtection="1"/>
    <xf numFmtId="164" fontId="22" fillId="6" borderId="44" xfId="3" applyNumberFormat="1" applyFont="1" applyFill="1" applyBorder="1" applyProtection="1"/>
    <xf numFmtId="10" fontId="1" fillId="4" borderId="23" xfId="3" applyNumberFormat="1" applyFont="1" applyFill="1" applyBorder="1" applyAlignment="1" applyProtection="1">
      <alignment horizontal="center"/>
    </xf>
    <xf numFmtId="10" fontId="1" fillId="4" borderId="44" xfId="3" applyNumberFormat="1" applyFont="1" applyFill="1" applyBorder="1" applyAlignment="1" applyProtection="1">
      <alignment horizontal="center"/>
    </xf>
    <xf numFmtId="168" fontId="25" fillId="4" borderId="44" xfId="1" applyNumberFormat="1" applyFont="1" applyFill="1" applyBorder="1" applyAlignment="1" applyProtection="1">
      <alignment horizontal="center"/>
    </xf>
    <xf numFmtId="168" fontId="1" fillId="4" borderId="23" xfId="1" applyNumberFormat="1" applyFont="1" applyFill="1" applyBorder="1" applyAlignment="1" applyProtection="1">
      <alignment horizontal="center"/>
    </xf>
    <xf numFmtId="168" fontId="1" fillId="4" borderId="44" xfId="1" applyNumberFormat="1" applyFont="1" applyFill="1" applyBorder="1" applyAlignment="1" applyProtection="1">
      <alignment horizontal="center"/>
    </xf>
    <xf numFmtId="166" fontId="9" fillId="4" borderId="17" xfId="1" applyNumberFormat="1" applyFont="1" applyFill="1" applyBorder="1" applyProtection="1"/>
    <xf numFmtId="166" fontId="9" fillId="4" borderId="45" xfId="1" applyNumberFormat="1" applyFont="1" applyFill="1" applyBorder="1" applyProtection="1"/>
    <xf numFmtId="166" fontId="9" fillId="9" borderId="20" xfId="1" applyNumberFormat="1" applyFont="1" applyFill="1" applyBorder="1" applyProtection="1"/>
    <xf numFmtId="166" fontId="9" fillId="6" borderId="35" xfId="1" applyNumberFormat="1" applyFont="1" applyFill="1" applyBorder="1" applyProtection="1"/>
    <xf numFmtId="166" fontId="9" fillId="6" borderId="45" xfId="1" applyNumberFormat="1" applyFont="1" applyFill="1" applyBorder="1" applyProtection="1"/>
    <xf numFmtId="164" fontId="9" fillId="4" borderId="0" xfId="3" applyNumberFormat="1" applyFont="1" applyFill="1" applyBorder="1" applyProtection="1"/>
    <xf numFmtId="164" fontId="9" fillId="9" borderId="21" xfId="3" applyNumberFormat="1" applyFont="1" applyFill="1" applyBorder="1" applyProtection="1"/>
    <xf numFmtId="164" fontId="9" fillId="6" borderId="48" xfId="3" applyNumberFormat="1" applyFont="1" applyFill="1" applyBorder="1" applyProtection="1"/>
    <xf numFmtId="164" fontId="9" fillId="6" borderId="44" xfId="3" applyNumberFormat="1" applyFont="1" applyFill="1" applyBorder="1" applyProtection="1"/>
    <xf numFmtId="164" fontId="2" fillId="4" borderId="52" xfId="3" applyNumberFormat="1" applyFont="1" applyFill="1" applyBorder="1" applyAlignment="1" applyProtection="1">
      <alignment horizontal="center"/>
    </xf>
    <xf numFmtId="164" fontId="1" fillId="4" borderId="53" xfId="3" applyNumberFormat="1" applyFont="1" applyFill="1" applyBorder="1" applyAlignment="1" applyProtection="1">
      <alignment horizontal="center"/>
    </xf>
    <xf numFmtId="166" fontId="14" fillId="4" borderId="56" xfId="1" applyNumberFormat="1" applyFont="1" applyFill="1" applyBorder="1" applyProtection="1"/>
    <xf numFmtId="0" fontId="25" fillId="4" borderId="0" xfId="0" applyFont="1" applyFill="1"/>
    <xf numFmtId="164" fontId="2" fillId="4" borderId="0" xfId="3" applyNumberFormat="1" applyFont="1" applyFill="1" applyBorder="1" applyAlignment="1" applyProtection="1">
      <alignment horizontal="center"/>
    </xf>
    <xf numFmtId="164" fontId="21" fillId="4" borderId="44" xfId="3" applyNumberFormat="1" applyFont="1" applyFill="1" applyBorder="1" applyAlignment="1" applyProtection="1">
      <alignment horizontal="center"/>
    </xf>
    <xf numFmtId="164" fontId="29" fillId="4" borderId="0" xfId="3" applyNumberFormat="1" applyFont="1" applyFill="1" applyBorder="1" applyAlignment="1" applyProtection="1">
      <alignment horizontal="left"/>
    </xf>
    <xf numFmtId="164" fontId="29" fillId="4" borderId="0" xfId="3" applyNumberFormat="1" applyFont="1" applyFill="1" applyBorder="1" applyProtection="1"/>
    <xf numFmtId="164" fontId="29" fillId="9" borderId="21" xfId="3" applyNumberFormat="1" applyFont="1" applyFill="1" applyBorder="1" applyProtection="1"/>
    <xf numFmtId="166" fontId="22" fillId="4" borderId="0" xfId="0" applyNumberFormat="1" applyFont="1" applyFill="1"/>
    <xf numFmtId="164" fontId="29" fillId="6" borderId="65" xfId="3" applyNumberFormat="1" applyFont="1" applyFill="1" applyBorder="1" applyProtection="1"/>
    <xf numFmtId="164" fontId="29" fillId="6" borderId="49" xfId="3" applyNumberFormat="1" applyFont="1" applyFill="1" applyBorder="1" applyProtection="1"/>
    <xf numFmtId="164" fontId="14" fillId="4" borderId="0" xfId="3" applyNumberFormat="1" applyFont="1" applyFill="1" applyAlignment="1" applyProtection="1">
      <alignment horizontal="left"/>
    </xf>
    <xf numFmtId="166" fontId="9" fillId="4" borderId="0" xfId="1" applyNumberFormat="1" applyFont="1" applyFill="1" applyProtection="1"/>
    <xf numFmtId="168" fontId="0" fillId="4" borderId="44" xfId="0" applyNumberFormat="1" applyFill="1" applyBorder="1" applyAlignment="1">
      <alignment horizontal="center"/>
    </xf>
    <xf numFmtId="166" fontId="9" fillId="4" borderId="27" xfId="1" applyNumberFormat="1" applyFont="1" applyFill="1" applyBorder="1" applyProtection="1"/>
    <xf numFmtId="166" fontId="9" fillId="4" borderId="31" xfId="1" applyNumberFormat="1" applyFont="1" applyFill="1" applyBorder="1" applyProtection="1"/>
    <xf numFmtId="166" fontId="9" fillId="4" borderId="28" xfId="1" applyNumberFormat="1" applyFont="1" applyFill="1" applyBorder="1" applyProtection="1"/>
    <xf numFmtId="166" fontId="9" fillId="9" borderId="30" xfId="0" applyNumberFormat="1" applyFont="1" applyFill="1" applyBorder="1"/>
    <xf numFmtId="166" fontId="9" fillId="4" borderId="23" xfId="1" applyNumberFormat="1" applyFont="1" applyFill="1" applyBorder="1" applyProtection="1"/>
    <xf numFmtId="166" fontId="9" fillId="4" borderId="44" xfId="1" applyNumberFormat="1" applyFont="1" applyFill="1" applyBorder="1" applyProtection="1"/>
    <xf numFmtId="166" fontId="9" fillId="4" borderId="72" xfId="1" applyNumberFormat="1" applyFont="1" applyFill="1" applyBorder="1" applyProtection="1"/>
    <xf numFmtId="166" fontId="9" fillId="4" borderId="76" xfId="1" applyNumberFormat="1" applyFont="1" applyFill="1" applyBorder="1" applyProtection="1"/>
    <xf numFmtId="164" fontId="2" fillId="4" borderId="44" xfId="3" applyNumberFormat="1" applyFont="1" applyFill="1" applyBorder="1" applyAlignment="1" applyProtection="1">
      <alignment horizontal="center"/>
    </xf>
    <xf numFmtId="166" fontId="9" fillId="4" borderId="29" xfId="1" applyNumberFormat="1" applyFont="1" applyFill="1" applyBorder="1" applyProtection="1"/>
    <xf numFmtId="166" fontId="9" fillId="4" borderId="11" xfId="1" applyNumberFormat="1" applyFont="1" applyFill="1" applyBorder="1" applyProtection="1"/>
    <xf numFmtId="166" fontId="9" fillId="4" borderId="26" xfId="1" applyNumberFormat="1" applyFont="1" applyFill="1" applyBorder="1" applyProtection="1"/>
    <xf numFmtId="166" fontId="9" fillId="9" borderId="22" xfId="1" applyNumberFormat="1" applyFont="1" applyFill="1" applyBorder="1" applyProtection="1"/>
    <xf numFmtId="164" fontId="1" fillId="4" borderId="0" xfId="3" applyNumberFormat="1" applyFont="1" applyFill="1" applyBorder="1" applyAlignment="1" applyProtection="1">
      <alignment horizontal="center"/>
    </xf>
    <xf numFmtId="164" fontId="9" fillId="4" borderId="0" xfId="3" applyNumberFormat="1" applyFont="1" applyFill="1" applyAlignment="1" applyProtection="1">
      <alignment horizontal="left"/>
    </xf>
    <xf numFmtId="166" fontId="9" fillId="4" borderId="21" xfId="1" applyNumberFormat="1" applyFont="1" applyFill="1" applyBorder="1" applyProtection="1"/>
    <xf numFmtId="164" fontId="2" fillId="4" borderId="51" xfId="3" applyNumberFormat="1" applyFont="1" applyFill="1" applyBorder="1" applyAlignment="1" applyProtection="1">
      <alignment horizontal="center"/>
    </xf>
    <xf numFmtId="0" fontId="9" fillId="4" borderId="21" xfId="0" applyFont="1" applyFill="1" applyBorder="1"/>
    <xf numFmtId="0" fontId="3" fillId="9" borderId="46" xfId="0" applyFont="1" applyFill="1" applyBorder="1" applyAlignment="1">
      <alignment vertical="center"/>
    </xf>
    <xf numFmtId="0" fontId="2" fillId="9" borderId="18" xfId="0" applyFont="1" applyFill="1" applyBorder="1" applyAlignment="1">
      <alignment vertical="center"/>
    </xf>
    <xf numFmtId="0" fontId="2" fillId="9" borderId="47" xfId="0" applyFont="1" applyFill="1" applyBorder="1" applyAlignment="1">
      <alignment vertical="center"/>
    </xf>
    <xf numFmtId="164" fontId="2" fillId="9" borderId="46" xfId="3" applyNumberFormat="1" applyFont="1" applyFill="1" applyBorder="1" applyAlignment="1" applyProtection="1">
      <alignment horizontal="center" vertical="center"/>
    </xf>
    <xf numFmtId="164" fontId="2" fillId="9" borderId="47" xfId="3" applyNumberFormat="1" applyFont="1" applyFill="1" applyBorder="1" applyAlignment="1" applyProtection="1">
      <alignment horizontal="center" vertical="center"/>
    </xf>
    <xf numFmtId="164" fontId="14" fillId="9" borderId="0" xfId="3" applyNumberFormat="1" applyFont="1" applyFill="1" applyAlignment="1" applyProtection="1">
      <alignment horizontal="left" vertical="center"/>
    </xf>
    <xf numFmtId="166" fontId="14" fillId="9" borderId="18" xfId="1" applyNumberFormat="1" applyFont="1" applyFill="1" applyBorder="1" applyAlignment="1" applyProtection="1">
      <alignment vertical="center"/>
    </xf>
    <xf numFmtId="0" fontId="30" fillId="4" borderId="31" xfId="0" applyFont="1" applyFill="1" applyBorder="1" applyAlignment="1">
      <alignment horizontal="left"/>
    </xf>
    <xf numFmtId="164" fontId="2" fillId="4" borderId="0" xfId="3" applyNumberFormat="1" applyFont="1" applyFill="1" applyAlignment="1" applyProtection="1">
      <alignment horizontal="center"/>
    </xf>
    <xf numFmtId="164" fontId="12" fillId="4" borderId="0" xfId="3" applyNumberFormat="1" applyFont="1" applyFill="1" applyProtection="1"/>
    <xf numFmtId="166" fontId="0" fillId="4" borderId="0" xfId="0" applyNumberFormat="1" applyFill="1"/>
    <xf numFmtId="0" fontId="10" fillId="4" borderId="0" xfId="0" applyFont="1" applyFill="1"/>
    <xf numFmtId="164" fontId="1" fillId="4" borderId="0" xfId="3" applyNumberFormat="1" applyFont="1" applyFill="1" applyAlignment="1" applyProtection="1">
      <alignment horizontal="center"/>
    </xf>
    <xf numFmtId="166" fontId="0" fillId="4" borderId="51" xfId="1" applyNumberFormat="1" applyFont="1" applyFill="1" applyBorder="1" applyProtection="1"/>
    <xf numFmtId="166" fontId="0" fillId="4" borderId="51" xfId="0" applyNumberFormat="1" applyFill="1" applyBorder="1"/>
    <xf numFmtId="166" fontId="0" fillId="4" borderId="56" xfId="0" applyNumberFormat="1" applyFill="1" applyBorder="1"/>
    <xf numFmtId="14" fontId="0" fillId="4" borderId="0" xfId="1" applyNumberFormat="1" applyFont="1" applyFill="1" applyProtection="1"/>
    <xf numFmtId="168" fontId="4" fillId="4" borderId="0" xfId="0" applyNumberFormat="1" applyFont="1" applyFill="1" applyAlignment="1">
      <alignment horizontal="right"/>
    </xf>
    <xf numFmtId="168" fontId="0" fillId="4" borderId="51" xfId="0" applyNumberFormat="1" applyFill="1" applyBorder="1" applyAlignment="1">
      <alignment horizontal="right"/>
    </xf>
    <xf numFmtId="168" fontId="0" fillId="4" borderId="0" xfId="0" applyNumberFormat="1" applyFill="1" applyAlignment="1">
      <alignment horizontal="right"/>
    </xf>
    <xf numFmtId="168" fontId="45" fillId="10" borderId="2" xfId="0" applyNumberFormat="1" applyFont="1" applyFill="1" applyBorder="1" applyAlignment="1" applyProtection="1">
      <alignment horizontal="right"/>
      <protection locked="0"/>
    </xf>
    <xf numFmtId="168" fontId="45" fillId="10" borderId="4" xfId="0" applyNumberFormat="1" applyFont="1" applyFill="1" applyBorder="1" applyAlignment="1" applyProtection="1">
      <alignment horizontal="right"/>
      <protection locked="0"/>
    </xf>
    <xf numFmtId="9" fontId="45" fillId="10" borderId="2" xfId="3" applyFont="1" applyFill="1" applyBorder="1" applyAlignment="1" applyProtection="1">
      <alignment horizontal="center"/>
      <protection locked="0"/>
    </xf>
    <xf numFmtId="168" fontId="45" fillId="4" borderId="2" xfId="0" applyNumberFormat="1" applyFont="1" applyFill="1" applyBorder="1" applyAlignment="1">
      <alignment horizontal="right"/>
    </xf>
    <xf numFmtId="0" fontId="9" fillId="4" borderId="44" xfId="0" applyFont="1" applyFill="1" applyBorder="1"/>
    <xf numFmtId="166" fontId="14" fillId="4" borderId="53" xfId="1" applyNumberFormat="1" applyFont="1" applyFill="1" applyBorder="1" applyProtection="1"/>
    <xf numFmtId="0" fontId="9" fillId="6" borderId="24" xfId="0" applyFont="1" applyFill="1" applyBorder="1"/>
    <xf numFmtId="0" fontId="9" fillId="6" borderId="26" xfId="0" applyFont="1" applyFill="1" applyBorder="1"/>
    <xf numFmtId="0" fontId="9" fillId="4" borderId="27" xfId="0" applyFont="1" applyFill="1" applyBorder="1"/>
    <xf numFmtId="0" fontId="9" fillId="4" borderId="28" xfId="0" applyFont="1" applyFill="1" applyBorder="1"/>
    <xf numFmtId="166" fontId="14" fillId="4" borderId="52" xfId="1" applyNumberFormat="1" applyFont="1" applyFill="1" applyBorder="1" applyProtection="1"/>
    <xf numFmtId="166" fontId="14" fillId="9" borderId="20" xfId="1" applyNumberFormat="1" applyFont="1" applyFill="1" applyBorder="1" applyProtection="1"/>
    <xf numFmtId="166" fontId="14" fillId="9" borderId="75" xfId="1" applyNumberFormat="1" applyFont="1" applyFill="1" applyBorder="1" applyProtection="1"/>
    <xf numFmtId="166" fontId="14" fillId="9" borderId="43" xfId="1" applyNumberFormat="1" applyFont="1" applyFill="1" applyBorder="1" applyAlignment="1" applyProtection="1">
      <alignment vertical="center"/>
    </xf>
    <xf numFmtId="166" fontId="14" fillId="6" borderId="66" xfId="1" applyNumberFormat="1" applyFont="1" applyFill="1" applyBorder="1" applyProtection="1"/>
    <xf numFmtId="166" fontId="14" fillId="6" borderId="53" xfId="1" applyNumberFormat="1" applyFont="1" applyFill="1" applyBorder="1" applyProtection="1"/>
    <xf numFmtId="164" fontId="7" fillId="4" borderId="0" xfId="3" applyNumberFormat="1" applyFont="1" applyFill="1" applyBorder="1" applyAlignment="1">
      <alignment horizontal="center"/>
    </xf>
    <xf numFmtId="164" fontId="9" fillId="0" borderId="69" xfId="3" applyNumberFormat="1" applyFont="1" applyBorder="1" applyAlignment="1" applyProtection="1">
      <alignment horizontal="center"/>
    </xf>
    <xf numFmtId="164" fontId="22" fillId="0" borderId="67" xfId="3" applyNumberFormat="1" applyFont="1" applyFill="1" applyBorder="1" applyAlignment="1" applyProtection="1">
      <alignment horizontal="center"/>
      <protection locked="0"/>
    </xf>
    <xf numFmtId="164" fontId="55" fillId="9" borderId="30" xfId="3" applyNumberFormat="1" applyFont="1" applyFill="1" applyBorder="1" applyAlignment="1" applyProtection="1">
      <alignment horizontal="center"/>
    </xf>
    <xf numFmtId="0" fontId="55" fillId="9" borderId="21" xfId="3" applyNumberFormat="1" applyFont="1" applyFill="1" applyBorder="1" applyAlignment="1" applyProtection="1">
      <alignment horizontal="center" wrapText="1"/>
    </xf>
    <xf numFmtId="168" fontId="3" fillId="4" borderId="56" xfId="0" applyNumberFormat="1" applyFont="1" applyFill="1" applyBorder="1" applyAlignment="1">
      <alignment horizontal="right"/>
    </xf>
    <xf numFmtId="0" fontId="9" fillId="4" borderId="32" xfId="0" applyFont="1" applyFill="1" applyBorder="1"/>
    <xf numFmtId="0" fontId="9" fillId="4" borderId="38" xfId="0" applyFont="1" applyFill="1" applyBorder="1"/>
    <xf numFmtId="0" fontId="9" fillId="4" borderId="35" xfId="0" applyFont="1" applyFill="1" applyBorder="1"/>
    <xf numFmtId="0" fontId="9" fillId="4" borderId="32" xfId="0" applyFont="1" applyFill="1" applyBorder="1" applyAlignment="1">
      <alignment vertical="center"/>
    </xf>
    <xf numFmtId="0" fontId="9" fillId="4" borderId="38" xfId="0" applyFont="1" applyFill="1" applyBorder="1" applyAlignment="1">
      <alignment vertical="center"/>
    </xf>
    <xf numFmtId="0" fontId="9" fillId="4" borderId="24" xfId="0" applyFont="1" applyFill="1" applyBorder="1" applyAlignment="1">
      <alignment vertical="center"/>
    </xf>
    <xf numFmtId="0" fontId="38" fillId="4" borderId="23" xfId="0" applyFont="1" applyFill="1" applyBorder="1"/>
    <xf numFmtId="0" fontId="57" fillId="4" borderId="23" xfId="0" applyFont="1" applyFill="1" applyBorder="1"/>
    <xf numFmtId="164" fontId="1" fillId="7" borderId="44" xfId="3" applyNumberFormat="1" applyFont="1" applyFill="1" applyBorder="1" applyAlignment="1" applyProtection="1">
      <alignment horizontal="center"/>
    </xf>
    <xf numFmtId="0" fontId="58" fillId="4" borderId="0" xfId="0" applyFont="1" applyFill="1" applyAlignment="1">
      <alignment horizontal="center"/>
    </xf>
    <xf numFmtId="0" fontId="46" fillId="10" borderId="39" xfId="0" applyFont="1" applyFill="1" applyBorder="1" applyAlignment="1" applyProtection="1">
      <alignment horizontal="center"/>
      <protection locked="0"/>
    </xf>
    <xf numFmtId="0" fontId="34" fillId="12" borderId="31" xfId="0" applyFont="1" applyFill="1" applyBorder="1" applyAlignment="1">
      <alignment horizontal="center" vertical="center"/>
    </xf>
    <xf numFmtId="0" fontId="2" fillId="4" borderId="0" xfId="0" applyFont="1" applyFill="1" applyAlignment="1">
      <alignment vertical="top" wrapText="1"/>
    </xf>
    <xf numFmtId="0" fontId="14" fillId="4" borderId="0" xfId="0" applyFont="1" applyFill="1" applyAlignment="1">
      <alignment horizontal="left" vertical="top" wrapText="1"/>
    </xf>
    <xf numFmtId="168" fontId="14" fillId="10" borderId="30" xfId="1" applyNumberFormat="1" applyFont="1" applyFill="1" applyBorder="1" applyAlignment="1" applyProtection="1">
      <alignment horizontal="center" vertical="center" wrapText="1"/>
      <protection locked="0"/>
    </xf>
    <xf numFmtId="168" fontId="14" fillId="10" borderId="22" xfId="1" applyNumberFormat="1" applyFont="1" applyFill="1" applyBorder="1" applyAlignment="1" applyProtection="1">
      <alignment horizontal="center" vertical="center" wrapText="1"/>
      <protection locked="0"/>
    </xf>
    <xf numFmtId="0" fontId="5" fillId="11" borderId="27" xfId="0" applyFont="1" applyFill="1" applyBorder="1" applyAlignment="1">
      <alignment horizontal="center"/>
    </xf>
    <xf numFmtId="0" fontId="5" fillId="11" borderId="31" xfId="0" applyFont="1" applyFill="1" applyBorder="1" applyAlignment="1">
      <alignment horizontal="center"/>
    </xf>
    <xf numFmtId="0" fontId="5" fillId="11" borderId="28" xfId="0" applyFont="1" applyFill="1" applyBorder="1" applyAlignment="1">
      <alignment horizontal="center"/>
    </xf>
    <xf numFmtId="0" fontId="5" fillId="11" borderId="7" xfId="0" applyFont="1" applyFill="1" applyBorder="1" applyAlignment="1">
      <alignment horizontal="center"/>
    </xf>
    <xf numFmtId="0" fontId="5" fillId="11" borderId="8" xfId="0" applyFont="1" applyFill="1" applyBorder="1" applyAlignment="1">
      <alignment horizontal="center"/>
    </xf>
    <xf numFmtId="0" fontId="5" fillId="11" borderId="6" xfId="0" applyFont="1" applyFill="1" applyBorder="1" applyAlignment="1">
      <alignment horizontal="center"/>
    </xf>
    <xf numFmtId="0" fontId="39" fillId="8" borderId="31" xfId="0" applyFont="1" applyFill="1" applyBorder="1" applyAlignment="1">
      <alignment vertical="center"/>
    </xf>
    <xf numFmtId="0" fontId="39" fillId="8" borderId="0" xfId="0" applyFont="1" applyFill="1" applyAlignment="1">
      <alignment vertical="center"/>
    </xf>
    <xf numFmtId="0" fontId="39" fillId="8" borderId="11" xfId="0" applyFont="1" applyFill="1" applyBorder="1" applyAlignment="1">
      <alignment vertical="center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11" fillId="4" borderId="7" xfId="0" applyFont="1" applyFill="1" applyBorder="1" applyAlignment="1">
      <alignment horizontal="left" vertical="center" wrapText="1"/>
    </xf>
    <xf numFmtId="0" fontId="11" fillId="4" borderId="8" xfId="0" applyFont="1" applyFill="1" applyBorder="1" applyAlignment="1">
      <alignment horizontal="left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4" fillId="4" borderId="6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85" xfId="0" applyFont="1" applyBorder="1" applyAlignment="1">
      <alignment horizontal="center" vertical="center" wrapText="1"/>
    </xf>
    <xf numFmtId="0" fontId="2" fillId="0" borderId="7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37" fillId="12" borderId="7" xfId="0" applyFont="1" applyFill="1" applyBorder="1" applyAlignment="1">
      <alignment horizontal="center" vertical="center"/>
    </xf>
    <xf numFmtId="0" fontId="37" fillId="12" borderId="28" xfId="0" applyFont="1" applyFill="1" applyBorder="1" applyAlignment="1">
      <alignment horizontal="center" vertical="center"/>
    </xf>
    <xf numFmtId="0" fontId="46" fillId="7" borderId="30" xfId="0" applyFont="1" applyFill="1" applyBorder="1" applyAlignment="1">
      <alignment horizontal="center" wrapText="1"/>
    </xf>
    <xf numFmtId="0" fontId="46" fillId="7" borderId="22" xfId="0" applyFont="1" applyFill="1" applyBorder="1" applyAlignment="1">
      <alignment horizontal="center" wrapText="1"/>
    </xf>
    <xf numFmtId="165" fontId="14" fillId="7" borderId="30" xfId="2" applyNumberFormat="1" applyFont="1" applyFill="1" applyBorder="1" applyAlignment="1" applyProtection="1">
      <alignment horizontal="center" wrapText="1"/>
    </xf>
    <xf numFmtId="165" fontId="14" fillId="7" borderId="22" xfId="2" applyNumberFormat="1" applyFont="1" applyFill="1" applyBorder="1" applyAlignment="1" applyProtection="1">
      <alignment horizontal="center" wrapText="1"/>
    </xf>
    <xf numFmtId="0" fontId="14" fillId="4" borderId="0" xfId="0" applyFont="1" applyFill="1" applyAlignment="1">
      <alignment vertical="top" wrapText="1"/>
    </xf>
    <xf numFmtId="168" fontId="46" fillId="10" borderId="29" xfId="0" applyNumberFormat="1" applyFont="1" applyFill="1" applyBorder="1" applyAlignment="1" applyProtection="1">
      <alignment horizontal="center" vertical="center"/>
      <protection locked="0"/>
    </xf>
    <xf numFmtId="168" fontId="46" fillId="10" borderId="26" xfId="0" applyNumberFormat="1" applyFont="1" applyFill="1" applyBorder="1" applyAlignment="1" applyProtection="1">
      <alignment horizontal="center" vertical="center"/>
      <protection locked="0"/>
    </xf>
    <xf numFmtId="0" fontId="4" fillId="0" borderId="6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32" fillId="0" borderId="81" xfId="2" applyNumberFormat="1" applyFont="1" applyFill="1" applyBorder="1" applyAlignment="1" applyProtection="1">
      <alignment horizontal="center"/>
    </xf>
    <xf numFmtId="0" fontId="32" fillId="0" borderId="82" xfId="2" applyNumberFormat="1" applyFont="1" applyFill="1" applyBorder="1" applyAlignment="1" applyProtection="1">
      <alignment horizontal="center"/>
    </xf>
    <xf numFmtId="166" fontId="0" fillId="0" borderId="70" xfId="1" applyNumberFormat="1" applyFont="1" applyBorder="1" applyAlignment="1" applyProtection="1">
      <alignment horizontal="center"/>
    </xf>
    <xf numFmtId="166" fontId="0" fillId="0" borderId="83" xfId="1" applyNumberFormat="1" applyFont="1" applyBorder="1" applyAlignment="1" applyProtection="1">
      <alignment horizontal="center"/>
    </xf>
    <xf numFmtId="166" fontId="0" fillId="0" borderId="61" xfId="1" applyNumberFormat="1" applyFont="1" applyBorder="1" applyAlignment="1" applyProtection="1">
      <alignment horizontal="center"/>
    </xf>
    <xf numFmtId="166" fontId="0" fillId="0" borderId="1" xfId="1" applyNumberFormat="1" applyFont="1" applyBorder="1" applyAlignment="1" applyProtection="1">
      <alignment horizontal="center"/>
    </xf>
    <xf numFmtId="166" fontId="0" fillId="0" borderId="14" xfId="1" applyNumberFormat="1" applyFont="1" applyBorder="1" applyAlignment="1" applyProtection="1">
      <alignment horizontal="center"/>
    </xf>
    <xf numFmtId="166" fontId="0" fillId="0" borderId="19" xfId="1" applyNumberFormat="1" applyFont="1" applyBorder="1" applyAlignment="1" applyProtection="1">
      <alignment horizontal="center"/>
    </xf>
    <xf numFmtId="165" fontId="4" fillId="0" borderId="2" xfId="2" applyNumberFormat="1" applyFont="1" applyFill="1" applyBorder="1" applyAlignment="1" applyProtection="1">
      <alignment horizontal="center"/>
      <protection locked="0"/>
    </xf>
    <xf numFmtId="0" fontId="28" fillId="4" borderId="6" xfId="0" applyFont="1" applyFill="1" applyBorder="1" applyAlignment="1">
      <alignment horizontal="center" vertical="center" wrapText="1"/>
    </xf>
    <xf numFmtId="0" fontId="28" fillId="4" borderId="50" xfId="0" applyFont="1" applyFill="1" applyBorder="1" applyAlignment="1">
      <alignment horizontal="center" vertical="center" wrapText="1"/>
    </xf>
    <xf numFmtId="0" fontId="55" fillId="10" borderId="29" xfId="0" applyFont="1" applyFill="1" applyBorder="1" applyAlignment="1" applyProtection="1">
      <alignment horizontal="center" vertical="center" wrapText="1"/>
      <protection locked="0"/>
    </xf>
    <xf numFmtId="0" fontId="55" fillId="10" borderId="69" xfId="0" applyFont="1" applyFill="1" applyBorder="1" applyAlignment="1" applyProtection="1">
      <alignment horizontal="center" vertical="center" wrapText="1"/>
      <protection locked="0"/>
    </xf>
    <xf numFmtId="9" fontId="45" fillId="0" borderId="78" xfId="3" applyFont="1" applyFill="1" applyBorder="1" applyAlignment="1" applyProtection="1">
      <alignment horizontal="center"/>
      <protection locked="0"/>
    </xf>
    <xf numFmtId="9" fontId="45" fillId="0" borderId="55" xfId="3" applyFont="1" applyFill="1" applyBorder="1" applyAlignment="1" applyProtection="1">
      <alignment horizontal="center"/>
      <protection locked="0"/>
    </xf>
    <xf numFmtId="9" fontId="45" fillId="0" borderId="79" xfId="3" applyFont="1" applyFill="1" applyBorder="1" applyAlignment="1" applyProtection="1">
      <alignment horizontal="center"/>
      <protection locked="0"/>
    </xf>
    <xf numFmtId="9" fontId="45" fillId="0" borderId="1" xfId="3" applyFont="1" applyFill="1" applyBorder="1" applyAlignment="1" applyProtection="1">
      <alignment horizontal="center"/>
      <protection locked="0"/>
    </xf>
    <xf numFmtId="168" fontId="45" fillId="0" borderId="79" xfId="0" applyNumberFormat="1" applyFont="1" applyBorder="1" applyAlignment="1" applyProtection="1">
      <alignment horizontal="center"/>
      <protection locked="0"/>
    </xf>
    <xf numFmtId="168" fontId="45" fillId="0" borderId="1" xfId="0" applyNumberFormat="1" applyFont="1" applyBorder="1" applyAlignment="1" applyProtection="1">
      <alignment horizontal="center"/>
      <protection locked="0"/>
    </xf>
    <xf numFmtId="168" fontId="45" fillId="0" borderId="80" xfId="0" applyNumberFormat="1" applyFont="1" applyBorder="1" applyAlignment="1" applyProtection="1">
      <alignment horizontal="center"/>
      <protection locked="0"/>
    </xf>
    <xf numFmtId="168" fontId="45" fillId="0" borderId="73" xfId="0" applyNumberFormat="1" applyFont="1" applyBorder="1" applyAlignment="1" applyProtection="1">
      <alignment horizontal="center"/>
      <protection locked="0"/>
    </xf>
    <xf numFmtId="166" fontId="0" fillId="0" borderId="78" xfId="0" applyNumberFormat="1" applyBorder="1" applyAlignment="1" applyProtection="1">
      <alignment horizontal="center" vertical="center" wrapText="1"/>
      <protection locked="0"/>
    </xf>
    <xf numFmtId="166" fontId="0" fillId="0" borderId="55" xfId="0" applyNumberFormat="1" applyBorder="1" applyAlignment="1" applyProtection="1">
      <alignment horizontal="center" vertical="center" wrapText="1"/>
      <protection locked="0"/>
    </xf>
    <xf numFmtId="166" fontId="0" fillId="0" borderId="80" xfId="0" applyNumberFormat="1" applyBorder="1" applyAlignment="1" applyProtection="1">
      <alignment horizontal="center" vertical="center" wrapText="1"/>
      <protection locked="0"/>
    </xf>
    <xf numFmtId="166" fontId="0" fillId="0" borderId="73" xfId="0" applyNumberFormat="1" applyBorder="1" applyAlignment="1" applyProtection="1">
      <alignment horizontal="center" vertical="center" wrapText="1"/>
      <protection locked="0"/>
    </xf>
    <xf numFmtId="167" fontId="4" fillId="0" borderId="71" xfId="0" applyNumberFormat="1" applyFont="1" applyBorder="1" applyAlignment="1" applyProtection="1">
      <alignment horizontal="center"/>
      <protection locked="0"/>
    </xf>
    <xf numFmtId="167" fontId="4" fillId="0" borderId="54" xfId="0" applyNumberFormat="1" applyFont="1" applyBorder="1" applyAlignment="1" applyProtection="1">
      <alignment horizontal="center"/>
      <protection locked="0"/>
    </xf>
    <xf numFmtId="0" fontId="4" fillId="0" borderId="79" xfId="0" applyFont="1" applyBorder="1" applyAlignment="1" applyProtection="1">
      <alignment horizontal="center"/>
      <protection locked="0"/>
    </xf>
    <xf numFmtId="167" fontId="45" fillId="0" borderId="79" xfId="0" applyNumberFormat="1" applyFont="1" applyBorder="1" applyAlignment="1" applyProtection="1">
      <alignment horizontal="center"/>
      <protection locked="0"/>
    </xf>
    <xf numFmtId="167" fontId="45" fillId="0" borderId="1" xfId="0" applyNumberFormat="1" applyFont="1" applyBorder="1" applyAlignment="1" applyProtection="1">
      <alignment horizontal="center"/>
      <protection locked="0"/>
    </xf>
    <xf numFmtId="0" fontId="2" fillId="6" borderId="0" xfId="0" applyFont="1" applyFill="1" applyAlignment="1">
      <alignment horizontal="center" vertical="center" wrapText="1"/>
    </xf>
    <xf numFmtId="0" fontId="45" fillId="0" borderId="79" xfId="0" applyFont="1" applyBorder="1" applyAlignment="1" applyProtection="1">
      <alignment horizontal="center"/>
      <protection locked="0"/>
    </xf>
    <xf numFmtId="0" fontId="45" fillId="0" borderId="1" xfId="0" applyFont="1" applyBorder="1" applyAlignment="1" applyProtection="1">
      <alignment horizontal="center"/>
      <protection locked="0"/>
    </xf>
    <xf numFmtId="167" fontId="45" fillId="0" borderId="78" xfId="0" applyNumberFormat="1" applyFont="1" applyBorder="1" applyAlignment="1" applyProtection="1">
      <alignment horizontal="center"/>
      <protection locked="0"/>
    </xf>
    <xf numFmtId="167" fontId="45" fillId="0" borderId="55" xfId="0" applyNumberFormat="1" applyFont="1" applyBorder="1" applyAlignment="1" applyProtection="1">
      <alignment horizontal="center"/>
      <protection locked="0"/>
    </xf>
    <xf numFmtId="9" fontId="45" fillId="0" borderId="64" xfId="3" applyFont="1" applyFill="1" applyBorder="1" applyAlignment="1" applyProtection="1">
      <alignment horizontal="center"/>
      <protection locked="0"/>
    </xf>
    <xf numFmtId="9" fontId="45" fillId="0" borderId="61" xfId="3" applyFont="1" applyFill="1" applyBorder="1" applyAlignment="1" applyProtection="1">
      <alignment horizontal="center"/>
      <protection locked="0"/>
    </xf>
    <xf numFmtId="168" fontId="45" fillId="0" borderId="61" xfId="0" applyNumberFormat="1" applyFont="1" applyBorder="1" applyAlignment="1" applyProtection="1">
      <alignment horizontal="center"/>
      <protection locked="0"/>
    </xf>
    <xf numFmtId="168" fontId="45" fillId="0" borderId="84" xfId="0" applyNumberFormat="1" applyFont="1" applyBorder="1" applyAlignment="1" applyProtection="1">
      <alignment horizontal="center"/>
      <protection locked="0"/>
    </xf>
    <xf numFmtId="0" fontId="55" fillId="10" borderId="86" xfId="0" applyFont="1" applyFill="1" applyBorder="1" applyAlignment="1" applyProtection="1">
      <alignment horizontal="center" vertical="center" wrapText="1"/>
      <protection locked="0"/>
    </xf>
    <xf numFmtId="0" fontId="28" fillId="4" borderId="12" xfId="0" applyFont="1" applyFill="1" applyBorder="1" applyAlignment="1">
      <alignment horizontal="center" vertical="center" wrapText="1"/>
    </xf>
    <xf numFmtId="0" fontId="28" fillId="4" borderId="7" xfId="0" applyFont="1" applyFill="1" applyBorder="1" applyAlignment="1">
      <alignment horizontal="center" vertical="center" wrapText="1"/>
    </xf>
    <xf numFmtId="0" fontId="52" fillId="13" borderId="7" xfId="0" applyFont="1" applyFill="1" applyBorder="1" applyAlignment="1">
      <alignment horizontal="center" vertical="center"/>
    </xf>
    <xf numFmtId="167" fontId="45" fillId="0" borderId="61" xfId="0" applyNumberFormat="1" applyFont="1" applyBorder="1" applyAlignment="1" applyProtection="1">
      <alignment horizontal="center"/>
      <protection locked="0"/>
    </xf>
    <xf numFmtId="0" fontId="45" fillId="0" borderId="61" xfId="0" applyFont="1" applyBorder="1" applyAlignment="1" applyProtection="1">
      <alignment horizontal="center"/>
      <protection locked="0"/>
    </xf>
    <xf numFmtId="167" fontId="45" fillId="0" borderId="64" xfId="0" applyNumberFormat="1" applyFont="1" applyBorder="1" applyAlignment="1" applyProtection="1">
      <alignment horizontal="center"/>
      <protection locked="0"/>
    </xf>
    <xf numFmtId="166" fontId="0" fillId="0" borderId="64" xfId="0" applyNumberFormat="1" applyBorder="1" applyAlignment="1" applyProtection="1">
      <alignment horizontal="center" vertical="center" wrapText="1"/>
      <protection locked="0"/>
    </xf>
    <xf numFmtId="166" fontId="0" fillId="0" borderId="84" xfId="0" applyNumberFormat="1" applyBorder="1" applyAlignment="1" applyProtection="1">
      <alignment horizontal="center" vertical="center" wrapText="1"/>
      <protection locked="0"/>
    </xf>
    <xf numFmtId="0" fontId="51" fillId="13" borderId="31" xfId="0" applyFont="1" applyFill="1" applyBorder="1" applyAlignment="1">
      <alignment horizontal="center" vertical="center" wrapText="1"/>
    </xf>
    <xf numFmtId="0" fontId="51" fillId="13" borderId="0" xfId="0" applyFont="1" applyFill="1" applyAlignment="1">
      <alignment horizontal="center" vertical="center" wrapText="1"/>
    </xf>
    <xf numFmtId="0" fontId="51" fillId="13" borderId="11" xfId="0" applyFont="1" applyFill="1" applyBorder="1" applyAlignment="1">
      <alignment horizontal="center" vertical="center" wrapText="1"/>
    </xf>
    <xf numFmtId="0" fontId="14" fillId="7" borderId="30" xfId="0" applyFont="1" applyFill="1" applyBorder="1" applyAlignment="1">
      <alignment horizontal="center" wrapText="1"/>
    </xf>
    <xf numFmtId="0" fontId="14" fillId="7" borderId="22" xfId="0" applyFont="1" applyFill="1" applyBorder="1" applyAlignment="1">
      <alignment horizontal="center" wrapText="1"/>
    </xf>
    <xf numFmtId="0" fontId="14" fillId="7" borderId="21" xfId="0" applyFont="1" applyFill="1" applyBorder="1" applyAlignment="1">
      <alignment horizontal="center" wrapText="1"/>
    </xf>
    <xf numFmtId="44" fontId="14" fillId="7" borderId="30" xfId="0" applyNumberFormat="1" applyFont="1" applyFill="1" applyBorder="1" applyAlignment="1">
      <alignment vertical="center" wrapText="1"/>
    </xf>
    <xf numFmtId="44" fontId="14" fillId="7" borderId="21" xfId="0" applyNumberFormat="1" applyFont="1" applyFill="1" applyBorder="1" applyAlignment="1">
      <alignment vertical="center" wrapText="1"/>
    </xf>
    <xf numFmtId="44" fontId="14" fillId="7" borderId="22" xfId="0" applyNumberFormat="1" applyFont="1" applyFill="1" applyBorder="1" applyAlignment="1">
      <alignment vertical="center" wrapText="1"/>
    </xf>
    <xf numFmtId="44" fontId="50" fillId="7" borderId="30" xfId="0" applyNumberFormat="1" applyFont="1" applyFill="1" applyBorder="1" applyAlignment="1">
      <alignment vertical="center"/>
    </xf>
    <xf numFmtId="44" fontId="40" fillId="7" borderId="22" xfId="0" applyNumberFormat="1" applyFont="1" applyFill="1" applyBorder="1" applyAlignment="1">
      <alignment vertical="center"/>
    </xf>
    <xf numFmtId="0" fontId="46" fillId="7" borderId="30" xfId="0" applyFont="1" applyFill="1" applyBorder="1" applyAlignment="1">
      <alignment horizontal="center" vertical="center" wrapText="1"/>
    </xf>
    <xf numFmtId="0" fontId="46" fillId="7" borderId="21" xfId="0" applyFont="1" applyFill="1" applyBorder="1" applyAlignment="1">
      <alignment horizontal="center" vertical="center" wrapText="1"/>
    </xf>
    <xf numFmtId="0" fontId="46" fillId="7" borderId="22" xfId="0" applyFont="1" applyFill="1" applyBorder="1" applyAlignment="1">
      <alignment horizontal="center" vertical="center" wrapText="1"/>
    </xf>
    <xf numFmtId="165" fontId="14" fillId="7" borderId="30" xfId="2" applyNumberFormat="1" applyFont="1" applyFill="1" applyBorder="1" applyAlignment="1" applyProtection="1">
      <alignment horizontal="center" vertical="center" wrapText="1"/>
    </xf>
    <xf numFmtId="165" fontId="14" fillId="7" borderId="21" xfId="2" applyNumberFormat="1" applyFont="1" applyFill="1" applyBorder="1" applyAlignment="1" applyProtection="1">
      <alignment horizontal="center" vertical="center" wrapText="1"/>
    </xf>
    <xf numFmtId="165" fontId="14" fillId="7" borderId="22" xfId="2" applyNumberFormat="1" applyFont="1" applyFill="1" applyBorder="1" applyAlignment="1" applyProtection="1">
      <alignment horizontal="center" vertical="center" wrapText="1"/>
    </xf>
    <xf numFmtId="167" fontId="4" fillId="0" borderId="62" xfId="0" applyNumberFormat="1" applyFont="1" applyBorder="1" applyAlignment="1" applyProtection="1">
      <alignment horizontal="center"/>
      <protection locked="0"/>
    </xf>
    <xf numFmtId="0" fontId="3" fillId="6" borderId="28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/>
    </xf>
    <xf numFmtId="0" fontId="49" fillId="12" borderId="27" xfId="0" applyFont="1" applyFill="1" applyBorder="1" applyAlignment="1">
      <alignment horizontal="center" vertical="center" wrapText="1"/>
    </xf>
    <xf numFmtId="0" fontId="49" fillId="12" borderId="31" xfId="0" applyFont="1" applyFill="1" applyBorder="1" applyAlignment="1">
      <alignment horizontal="center" vertical="center" wrapText="1"/>
    </xf>
    <xf numFmtId="0" fontId="49" fillId="12" borderId="28" xfId="0" applyFont="1" applyFill="1" applyBorder="1" applyAlignment="1">
      <alignment horizontal="center" vertical="center" wrapText="1"/>
    </xf>
    <xf numFmtId="0" fontId="49" fillId="12" borderId="29" xfId="0" applyFont="1" applyFill="1" applyBorder="1" applyAlignment="1">
      <alignment horizontal="center" vertical="center" wrapText="1"/>
    </xf>
    <xf numFmtId="0" fontId="49" fillId="12" borderId="11" xfId="0" applyFont="1" applyFill="1" applyBorder="1" applyAlignment="1">
      <alignment horizontal="center" vertical="center" wrapText="1"/>
    </xf>
    <xf numFmtId="0" fontId="49" fillId="12" borderId="26" xfId="0" applyFont="1" applyFill="1" applyBorder="1" applyAlignment="1">
      <alignment horizontal="center" vertical="center" wrapText="1"/>
    </xf>
    <xf numFmtId="165" fontId="3" fillId="9" borderId="30" xfId="2" applyNumberFormat="1" applyFont="1" applyFill="1" applyBorder="1" applyAlignment="1" applyProtection="1">
      <alignment horizontal="center" vertical="center" wrapText="1"/>
    </xf>
    <xf numFmtId="165" fontId="3" fillId="9" borderId="22" xfId="2" applyNumberFormat="1" applyFont="1" applyFill="1" applyBorder="1" applyAlignment="1" applyProtection="1">
      <alignment horizontal="center" vertical="center"/>
    </xf>
    <xf numFmtId="164" fontId="55" fillId="9" borderId="30" xfId="3" applyNumberFormat="1" applyFont="1" applyFill="1" applyBorder="1" applyAlignment="1" applyProtection="1">
      <alignment horizontal="center" wrapText="1"/>
    </xf>
    <xf numFmtId="164" fontId="55" fillId="9" borderId="21" xfId="3" applyNumberFormat="1" applyFont="1" applyFill="1" applyBorder="1" applyAlignment="1" applyProtection="1">
      <alignment horizontal="center" wrapText="1"/>
    </xf>
    <xf numFmtId="164" fontId="20" fillId="9" borderId="28" xfId="3" applyNumberFormat="1" applyFont="1" applyFill="1" applyBorder="1" applyAlignment="1" applyProtection="1">
      <alignment horizontal="left" wrapText="1"/>
    </xf>
    <xf numFmtId="164" fontId="20" fillId="9" borderId="26" xfId="3" applyNumberFormat="1" applyFont="1" applyFill="1" applyBorder="1" applyAlignment="1" applyProtection="1">
      <alignment horizontal="left"/>
    </xf>
    <xf numFmtId="165" fontId="3" fillId="6" borderId="40" xfId="2" applyNumberFormat="1" applyFont="1" applyFill="1" applyBorder="1" applyAlignment="1" applyProtection="1">
      <alignment horizontal="center" vertical="center" wrapText="1"/>
    </xf>
    <xf numFmtId="165" fontId="3" fillId="6" borderId="24" xfId="2" applyNumberFormat="1" applyFont="1" applyFill="1" applyBorder="1" applyAlignment="1" applyProtection="1">
      <alignment horizontal="center" vertical="center" wrapText="1"/>
    </xf>
    <xf numFmtId="169" fontId="43" fillId="12" borderId="30" xfId="0" applyNumberFormat="1" applyFont="1" applyFill="1" applyBorder="1" applyAlignment="1">
      <alignment horizontal="center" vertical="center"/>
    </xf>
    <xf numFmtId="169" fontId="43" fillId="12" borderId="22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4" fillId="0" borderId="35" xfId="0" applyFont="1" applyBorder="1" applyAlignment="1">
      <alignment horizontal="center" wrapText="1"/>
    </xf>
    <xf numFmtId="165" fontId="14" fillId="0" borderId="44" xfId="2" applyNumberFormat="1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34" xfId="0" applyFont="1" applyBorder="1" applyAlignment="1">
      <alignment horizontal="center" wrapText="1"/>
    </xf>
    <xf numFmtId="0" fontId="14" fillId="0" borderId="36" xfId="0" applyFont="1" applyBorder="1" applyAlignment="1">
      <alignment horizontal="center" wrapText="1"/>
    </xf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19">
    <dxf>
      <font>
        <color rgb="FF9C0006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</dxf>
    <dxf>
      <font>
        <color rgb="FFC00000"/>
      </font>
    </dxf>
    <dxf>
      <font>
        <color rgb="FF9C0006"/>
      </font>
    </dxf>
    <dxf>
      <fill>
        <patternFill>
          <bgColor rgb="FFDCFC96"/>
        </patternFill>
      </fill>
    </dxf>
    <dxf>
      <fill>
        <patternFill>
          <bgColor rgb="FFDCFC96"/>
        </patternFill>
      </fill>
    </dxf>
    <dxf>
      <fill>
        <patternFill>
          <bgColor rgb="FFDCFC96"/>
        </patternFill>
      </fill>
    </dxf>
    <dxf>
      <fill>
        <patternFill>
          <bgColor rgb="FFDCFC96"/>
        </patternFill>
      </fill>
    </dxf>
    <dxf>
      <fill>
        <patternFill>
          <bgColor rgb="FFDCFC96"/>
        </patternFill>
      </fill>
    </dxf>
    <dxf>
      <fill>
        <patternFill>
          <bgColor rgb="FFDCFC96"/>
        </patternFill>
      </fill>
    </dxf>
    <dxf>
      <fill>
        <patternFill>
          <bgColor rgb="FFDCFC96"/>
        </patternFill>
      </fill>
    </dxf>
    <dxf>
      <font>
        <color rgb="FF9C0006"/>
      </font>
    </dxf>
    <dxf>
      <fill>
        <patternFill>
          <bgColor rgb="FFDCFC96"/>
        </patternFill>
      </fill>
    </dxf>
    <dxf>
      <fill>
        <patternFill>
          <bgColor rgb="FFDCFC96"/>
        </patternFill>
      </fill>
    </dxf>
    <dxf>
      <fill>
        <patternFill>
          <bgColor rgb="FFDCFC96"/>
        </patternFill>
      </fill>
    </dxf>
    <dxf>
      <fill>
        <patternFill>
          <bgColor rgb="FFDCFC96"/>
        </patternFill>
      </fill>
    </dxf>
  </dxfs>
  <tableStyles count="0" defaultTableStyle="TableStyleMedium9" defaultPivotStyle="PivotStyleLight16"/>
  <colors>
    <mruColors>
      <color rgb="FFFFFFCC"/>
      <color rgb="FFA3EBF3"/>
      <color rgb="FFDCFC96"/>
      <color rgb="FF179DAB"/>
      <color rgb="FF8F6F8D"/>
      <color rgb="FFFFCC66"/>
      <color rgb="FFCCBECB"/>
      <color rgb="FFEDFD8B"/>
      <color rgb="FF735972"/>
      <color rgb="FFD9FC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2381250</xdr:colOff>
      <xdr:row>8</xdr:row>
      <xdr:rowOff>85725</xdr:rowOff>
    </xdr:from>
    <xdr:to>
      <xdr:col>3</xdr:col>
      <xdr:colOff>2714625</xdr:colOff>
      <xdr:row>8</xdr:row>
      <xdr:rowOff>247650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EBF030CE-9142-7A30-6E6A-DBEA30C3F608}"/>
            </a:ext>
          </a:extLst>
        </xdr:cNvPr>
        <xdr:cNvSpPr/>
      </xdr:nvSpPr>
      <xdr:spPr>
        <a:xfrm>
          <a:off x="2781300" y="1733550"/>
          <a:ext cx="333375" cy="161925"/>
        </a:xfrm>
        <a:prstGeom prst="rightArrow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619125</xdr:colOff>
      <xdr:row>2</xdr:row>
      <xdr:rowOff>361950</xdr:rowOff>
    </xdr:from>
    <xdr:to>
      <xdr:col>15</xdr:col>
      <xdr:colOff>228600</xdr:colOff>
      <xdr:row>2</xdr:row>
      <xdr:rowOff>523875</xdr:rowOff>
    </xdr:to>
    <xdr:sp macro="" textlink="">
      <xdr:nvSpPr>
        <xdr:cNvPr id="4" name="Arrow: Right 3">
          <a:extLst>
            <a:ext uri="{FF2B5EF4-FFF2-40B4-BE49-F238E27FC236}">
              <a16:creationId xmlns:a16="http://schemas.microsoft.com/office/drawing/2014/main" id="{A4705823-AF5C-4799-AD45-E9EE77197810}"/>
            </a:ext>
          </a:extLst>
        </xdr:cNvPr>
        <xdr:cNvSpPr/>
      </xdr:nvSpPr>
      <xdr:spPr>
        <a:xfrm>
          <a:off x="9677400" y="800100"/>
          <a:ext cx="333375" cy="161925"/>
        </a:xfrm>
        <a:prstGeom prst="rightArrow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95250</xdr:colOff>
      <xdr:row>2</xdr:row>
      <xdr:rowOff>38100</xdr:rowOff>
    </xdr:from>
    <xdr:to>
      <xdr:col>12</xdr:col>
      <xdr:colOff>372250</xdr:colOff>
      <xdr:row>2</xdr:row>
      <xdr:rowOff>389973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B24BC7A-DBDD-4ED6-A2B4-80F625B70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1825" y="476250"/>
          <a:ext cx="1000900" cy="3518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295275</xdr:colOff>
      <xdr:row>49</xdr:row>
      <xdr:rowOff>123825</xdr:rowOff>
    </xdr:from>
    <xdr:to>
      <xdr:col>21</xdr:col>
      <xdr:colOff>617576</xdr:colOff>
      <xdr:row>51</xdr:row>
      <xdr:rowOff>170898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B12E390-32DA-48F9-A09D-85CE43206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63400" y="8934450"/>
          <a:ext cx="1217650" cy="4280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D05F7-BD21-44B5-BA50-25A416392031}">
  <dimension ref="A1:AQ226"/>
  <sheetViews>
    <sheetView tabSelected="1" zoomScale="110" zoomScaleNormal="110" workbookViewId="0">
      <pane ySplit="4" topLeftCell="A5" activePane="bottomLeft" state="frozen"/>
      <selection pane="bottomLeft" activeCell="AI71" sqref="AI71:AI78"/>
    </sheetView>
  </sheetViews>
  <sheetFormatPr defaultColWidth="9.26953125" defaultRowHeight="15.5" x14ac:dyDescent="0.35"/>
  <cols>
    <col min="1" max="1" width="0.54296875" style="28" customWidth="1"/>
    <col min="2" max="2" width="2.1796875" style="29" customWidth="1"/>
    <col min="3" max="3" width="3.26953125" style="54" customWidth="1"/>
    <col min="4" max="4" width="42.453125" style="29" customWidth="1"/>
    <col min="5" max="6" width="10.81640625" style="31" customWidth="1"/>
    <col min="7" max="7" width="11.453125" style="31" customWidth="1"/>
    <col min="8" max="8" width="8.453125" style="31" customWidth="1"/>
    <col min="9" max="10" width="2.453125" style="31" customWidth="1"/>
    <col min="11" max="11" width="8.453125" style="31" customWidth="1"/>
    <col min="12" max="15" width="10.81640625" style="31" customWidth="1"/>
    <col min="16" max="17" width="11.453125" style="31" customWidth="1"/>
    <col min="18" max="18" width="10.81640625" style="27" customWidth="1"/>
    <col min="19" max="19" width="2.1796875" style="28" customWidth="1"/>
    <col min="20" max="20" width="12.453125" style="28" customWidth="1"/>
    <col min="21" max="43" width="9.26953125" style="28"/>
    <col min="44" max="16384" width="9.26953125" style="29"/>
  </cols>
  <sheetData>
    <row r="1" spans="1:43" s="28" customFormat="1" ht="3" customHeight="1" thickBot="1" x14ac:dyDescent="0.4">
      <c r="C1" s="30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43" s="76" customFormat="1" ht="25.5" customHeight="1" thickBot="1" x14ac:dyDescent="0.4">
      <c r="A2" s="75"/>
      <c r="B2" s="129"/>
      <c r="C2" s="498" t="s">
        <v>0</v>
      </c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498"/>
      <c r="Q2" s="498"/>
      <c r="R2" s="498"/>
      <c r="S2" s="136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</row>
    <row r="3" spans="1:43" s="62" customFormat="1" ht="51" customHeight="1" thickBot="1" x14ac:dyDescent="0.4">
      <c r="A3" s="63"/>
      <c r="B3" s="130"/>
      <c r="C3" s="515" t="s">
        <v>1</v>
      </c>
      <c r="D3" s="516"/>
      <c r="E3" s="516"/>
      <c r="F3" s="516"/>
      <c r="G3" s="516"/>
      <c r="H3" s="516"/>
      <c r="I3" s="516"/>
      <c r="J3" s="516"/>
      <c r="K3" s="516"/>
      <c r="L3" s="516"/>
      <c r="M3" s="517"/>
      <c r="N3" s="512" t="s">
        <v>2</v>
      </c>
      <c r="O3" s="513"/>
      <c r="P3" s="514"/>
      <c r="Q3" s="187"/>
      <c r="R3" s="328"/>
      <c r="S3" s="135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</row>
    <row r="4" spans="1:43" s="62" customFormat="1" ht="11.25" customHeight="1" thickBot="1" x14ac:dyDescent="0.4">
      <c r="A4" s="63"/>
      <c r="B4" s="130"/>
      <c r="C4" s="131"/>
      <c r="D4" s="131"/>
      <c r="E4" s="131"/>
      <c r="F4" s="131"/>
      <c r="G4" s="131"/>
      <c r="H4" s="132"/>
      <c r="I4" s="132"/>
      <c r="J4" s="132"/>
      <c r="K4" s="132"/>
      <c r="L4" s="132"/>
      <c r="M4" s="132"/>
      <c r="N4" s="154"/>
      <c r="O4" s="133"/>
      <c r="P4" s="133"/>
      <c r="Q4" s="133"/>
      <c r="R4" s="134"/>
      <c r="S4" s="135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</row>
    <row r="5" spans="1:43" s="76" customFormat="1" ht="12.75" customHeight="1" thickBot="1" x14ac:dyDescent="0.4">
      <c r="A5" s="75"/>
      <c r="B5" s="102"/>
      <c r="C5" s="509" t="s">
        <v>3</v>
      </c>
      <c r="D5" s="509"/>
      <c r="E5" s="84"/>
      <c r="F5" s="85"/>
      <c r="G5" s="85"/>
      <c r="H5" s="85"/>
      <c r="I5" s="85"/>
      <c r="J5" s="85"/>
      <c r="K5" s="85"/>
      <c r="L5" s="85"/>
      <c r="M5" s="85"/>
      <c r="N5" s="86"/>
      <c r="O5" s="86"/>
      <c r="P5" s="85"/>
      <c r="Q5" s="85"/>
      <c r="R5" s="85"/>
      <c r="S5" s="103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</row>
    <row r="6" spans="1:43" s="90" customFormat="1" ht="16.5" hidden="1" customHeight="1" thickBot="1" x14ac:dyDescent="0.4">
      <c r="A6" s="89"/>
      <c r="B6" s="104"/>
      <c r="C6" s="510"/>
      <c r="D6" s="510"/>
      <c r="E6" s="508" t="s">
        <v>4</v>
      </c>
      <c r="F6" s="506"/>
      <c r="G6" s="507"/>
      <c r="H6" s="508" t="s">
        <v>5</v>
      </c>
      <c r="I6" s="506"/>
      <c r="J6" s="506"/>
      <c r="K6" s="506"/>
      <c r="L6" s="507"/>
      <c r="M6" s="506" t="s">
        <v>6</v>
      </c>
      <c r="N6" s="506"/>
      <c r="O6" s="507"/>
      <c r="P6" s="503" t="s">
        <v>7</v>
      </c>
      <c r="Q6" s="504"/>
      <c r="R6" s="505"/>
      <c r="S6" s="105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</row>
    <row r="7" spans="1:43" s="54" customFormat="1" ht="18" customHeight="1" thickBot="1" x14ac:dyDescent="0.4">
      <c r="A7" s="30"/>
      <c r="B7" s="106"/>
      <c r="C7" s="511"/>
      <c r="D7" s="511"/>
      <c r="E7" s="193" t="str">
        <f>IFERROR('Drop downs'!I12,"")</f>
        <v/>
      </c>
      <c r="F7" s="194" t="str">
        <f>IFERROR('Drop downs'!J12,"")</f>
        <v/>
      </c>
      <c r="G7" s="195" t="str">
        <f>IFERROR('Drop downs'!K12,"")</f>
        <v/>
      </c>
      <c r="H7" s="548" t="str">
        <f>IFERROR('Drop downs'!L12,"")</f>
        <v/>
      </c>
      <c r="I7" s="549" t="str">
        <f>IFERROR('Drop downs'!M12,"")</f>
        <v/>
      </c>
      <c r="J7" s="579" t="str">
        <f>IFERROR('Drop downs'!M12,"")</f>
        <v/>
      </c>
      <c r="K7" s="580"/>
      <c r="L7" s="195" t="str">
        <f>IFERROR('Drop downs'!N12,"")</f>
        <v/>
      </c>
      <c r="M7" s="196" t="str">
        <f>IFERROR('Drop downs'!O12,"")</f>
        <v/>
      </c>
      <c r="N7" s="194" t="str">
        <f>IFERROR('Drop downs'!P12,"")</f>
        <v/>
      </c>
      <c r="O7" s="197" t="str">
        <f>IFERROR('Drop downs'!Q12,"")</f>
        <v/>
      </c>
      <c r="P7" s="193" t="str">
        <f>IFERROR('Drop downs'!R12,"")</f>
        <v/>
      </c>
      <c r="Q7" s="194" t="str">
        <f>IFERROR('Drop downs'!S12,"")</f>
        <v/>
      </c>
      <c r="R7" s="195" t="str">
        <f>IFERROR('Drop downs'!T12,"")</f>
        <v/>
      </c>
      <c r="S7" s="107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</row>
    <row r="8" spans="1:43" ht="12.75" hidden="1" customHeight="1" thickBot="1" x14ac:dyDescent="0.4">
      <c r="B8" s="108"/>
      <c r="C8" s="312" t="s">
        <v>8</v>
      </c>
      <c r="D8" s="313"/>
      <c r="E8" s="71" t="e">
        <f>VLOOKUP(E7,'Drop downs'!$G$14:$J$25,4,FALSE)</f>
        <v>#N/A</v>
      </c>
      <c r="F8" s="72" t="e">
        <f>VLOOKUP(F7,'Drop downs'!$G$14:$J$25,4,FALSE)</f>
        <v>#N/A</v>
      </c>
      <c r="G8" s="73" t="e">
        <f>VLOOKUP(G7,'Drop downs'!$G$14:$J$25,4,FALSE)</f>
        <v>#N/A</v>
      </c>
      <c r="H8" s="527" t="e">
        <f>VLOOKUP(H7,'Drop downs'!$G$14:$J$25,4,FALSE)</f>
        <v>#N/A</v>
      </c>
      <c r="I8" s="526"/>
      <c r="J8" s="525" t="e">
        <f>VLOOKUP(J7,'Drop downs'!$G$14:$J$25,4,FALSE)</f>
        <v>#N/A</v>
      </c>
      <c r="K8" s="526"/>
      <c r="L8" s="73" t="e">
        <f>VLOOKUP(L7,'Drop downs'!$G$14:$J$25,4,FALSE)</f>
        <v>#N/A</v>
      </c>
      <c r="M8" s="71" t="e">
        <f>VLOOKUP(M7,'Drop downs'!$G$14:$J$25,4,FALSE)</f>
        <v>#N/A</v>
      </c>
      <c r="N8" s="72" t="e">
        <f>VLOOKUP(N7,'Drop downs'!$G$14:$J$25,4,FALSE)</f>
        <v>#N/A</v>
      </c>
      <c r="O8" s="73" t="e">
        <f>VLOOKUP(O7,'Drop downs'!$G$14:$J$25,4,FALSE)</f>
        <v>#N/A</v>
      </c>
      <c r="P8" s="71" t="e">
        <f>VLOOKUP(P7,'Drop downs'!$G$14:$J$25,4,FALSE)</f>
        <v>#N/A</v>
      </c>
      <c r="Q8" s="72" t="e">
        <f>VLOOKUP(Q7,'Drop downs'!$G$14:$J$25,4,FALSE)</f>
        <v>#N/A</v>
      </c>
      <c r="R8" s="73" t="e">
        <f>VLOOKUP(R7,'Drop downs'!$G$14:$J$25,4,FALSE)</f>
        <v>#N/A</v>
      </c>
      <c r="S8" s="109"/>
    </row>
    <row r="9" spans="1:43" s="76" customFormat="1" ht="21.75" customHeight="1" thickBot="1" x14ac:dyDescent="0.4">
      <c r="A9" s="75"/>
      <c r="B9" s="110"/>
      <c r="C9" s="310" t="s">
        <v>9</v>
      </c>
      <c r="D9" s="311"/>
      <c r="E9" s="325"/>
      <c r="F9" s="326"/>
      <c r="G9" s="327"/>
      <c r="H9" s="550"/>
      <c r="I9" s="551"/>
      <c r="J9" s="578"/>
      <c r="K9" s="551"/>
      <c r="L9" s="327"/>
      <c r="M9" s="325"/>
      <c r="N9" s="326"/>
      <c r="O9" s="327"/>
      <c r="P9" s="325"/>
      <c r="Q9" s="326"/>
      <c r="R9" s="327"/>
      <c r="S9" s="111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</row>
    <row r="10" spans="1:43" s="76" customFormat="1" ht="21" hidden="1" customHeight="1" thickBot="1" x14ac:dyDescent="0.4">
      <c r="A10" s="75"/>
      <c r="B10" s="110"/>
      <c r="C10" s="87" t="s">
        <v>10</v>
      </c>
      <c r="D10" s="88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5"/>
      <c r="S10" s="111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</row>
    <row r="11" spans="1:43" ht="16" hidden="1" thickBot="1" x14ac:dyDescent="0.4">
      <c r="B11" s="108"/>
      <c r="C11" s="35"/>
      <c r="D11" s="125" t="s">
        <v>11</v>
      </c>
      <c r="E11" s="155">
        <v>100000</v>
      </c>
      <c r="F11" s="156"/>
      <c r="G11" s="157"/>
      <c r="H11" s="562"/>
      <c r="I11" s="563"/>
      <c r="J11" s="586"/>
      <c r="K11" s="563"/>
      <c r="L11" s="158"/>
      <c r="M11" s="155"/>
      <c r="N11" s="156"/>
      <c r="O11" s="158"/>
      <c r="P11" s="159"/>
      <c r="Q11" s="156"/>
      <c r="R11" s="158"/>
      <c r="S11" s="109"/>
    </row>
    <row r="12" spans="1:43" ht="16" hidden="1" thickBot="1" x14ac:dyDescent="0.4">
      <c r="B12" s="108"/>
      <c r="C12" s="74"/>
      <c r="D12" s="128" t="s">
        <v>12</v>
      </c>
      <c r="E12" s="160">
        <v>20000</v>
      </c>
      <c r="F12" s="161"/>
      <c r="G12" s="162"/>
      <c r="H12" s="560"/>
      <c r="I12" s="561"/>
      <c r="J12" s="585"/>
      <c r="K12" s="561"/>
      <c r="L12" s="163"/>
      <c r="M12" s="160"/>
      <c r="N12" s="161"/>
      <c r="O12" s="163"/>
      <c r="P12" s="164"/>
      <c r="Q12" s="161"/>
      <c r="R12" s="163"/>
      <c r="S12" s="109"/>
    </row>
    <row r="13" spans="1:43" s="76" customFormat="1" ht="21" customHeight="1" thickBot="1" x14ac:dyDescent="0.4">
      <c r="A13" s="75"/>
      <c r="B13" s="110"/>
      <c r="C13" s="87" t="s">
        <v>13</v>
      </c>
      <c r="D13" s="88"/>
      <c r="E13" s="165"/>
      <c r="F13" s="165"/>
      <c r="G13" s="165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5"/>
      <c r="S13" s="111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</row>
    <row r="14" spans="1:43" s="209" customFormat="1" ht="15" customHeight="1" x14ac:dyDescent="0.3">
      <c r="A14" s="198"/>
      <c r="B14" s="199"/>
      <c r="C14" s="200"/>
      <c r="D14" s="321" t="s">
        <v>14</v>
      </c>
      <c r="E14" s="201"/>
      <c r="F14" s="202"/>
      <c r="G14" s="203"/>
      <c r="H14" s="558"/>
      <c r="I14" s="559"/>
      <c r="J14" s="577"/>
      <c r="K14" s="559"/>
      <c r="L14" s="206"/>
      <c r="M14" s="207"/>
      <c r="N14" s="205"/>
      <c r="O14" s="206"/>
      <c r="P14" s="204"/>
      <c r="Q14" s="205"/>
      <c r="R14" s="206"/>
      <c r="S14" s="20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198"/>
      <c r="AJ14" s="198"/>
      <c r="AK14" s="198"/>
      <c r="AL14" s="198"/>
      <c r="AM14" s="198"/>
      <c r="AN14" s="198"/>
      <c r="AO14" s="198"/>
      <c r="AP14" s="198"/>
      <c r="AQ14" s="198"/>
    </row>
    <row r="15" spans="1:43" s="209" customFormat="1" ht="15" customHeight="1" x14ac:dyDescent="0.3">
      <c r="A15" s="198"/>
      <c r="B15" s="199"/>
      <c r="C15" s="200"/>
      <c r="D15" s="322" t="s">
        <v>15</v>
      </c>
      <c r="E15" s="210"/>
      <c r="F15" s="211"/>
      <c r="G15" s="212"/>
      <c r="H15" s="556"/>
      <c r="I15" s="557"/>
      <c r="J15" s="576"/>
      <c r="K15" s="557"/>
      <c r="L15" s="212"/>
      <c r="M15" s="210"/>
      <c r="N15" s="211"/>
      <c r="O15" s="212"/>
      <c r="P15" s="213"/>
      <c r="Q15" s="211"/>
      <c r="R15" s="212"/>
      <c r="S15" s="208"/>
      <c r="T15" s="198"/>
      <c r="U15" s="198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8"/>
      <c r="AG15" s="198"/>
      <c r="AH15" s="198"/>
      <c r="AI15" s="198"/>
      <c r="AJ15" s="198"/>
      <c r="AK15" s="198"/>
      <c r="AL15" s="198"/>
      <c r="AM15" s="198"/>
      <c r="AN15" s="198"/>
      <c r="AO15" s="198"/>
      <c r="AP15" s="198"/>
      <c r="AQ15" s="198"/>
    </row>
    <row r="16" spans="1:43" s="209" customFormat="1" ht="15" customHeight="1" x14ac:dyDescent="0.3">
      <c r="A16" s="198"/>
      <c r="B16" s="199"/>
      <c r="C16" s="200"/>
      <c r="D16" s="322" t="s">
        <v>16</v>
      </c>
      <c r="E16" s="214"/>
      <c r="F16" s="215"/>
      <c r="G16" s="216"/>
      <c r="H16" s="554"/>
      <c r="I16" s="555"/>
      <c r="J16" s="575"/>
      <c r="K16" s="555"/>
      <c r="L16" s="216"/>
      <c r="M16" s="214"/>
      <c r="N16" s="215"/>
      <c r="O16" s="216"/>
      <c r="P16" s="214"/>
      <c r="Q16" s="215"/>
      <c r="R16" s="216"/>
      <c r="S16" s="208"/>
      <c r="T16" s="198"/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198"/>
      <c r="AJ16" s="198"/>
      <c r="AK16" s="198"/>
      <c r="AL16" s="198"/>
      <c r="AM16" s="198"/>
      <c r="AN16" s="198"/>
      <c r="AO16" s="198"/>
      <c r="AP16" s="198"/>
      <c r="AQ16" s="198"/>
    </row>
    <row r="17" spans="1:43" s="209" customFormat="1" ht="15" customHeight="1" thickBot="1" x14ac:dyDescent="0.35">
      <c r="A17" s="198"/>
      <c r="B17" s="199"/>
      <c r="C17" s="217"/>
      <c r="D17" s="323" t="s">
        <v>17</v>
      </c>
      <c r="E17" s="218"/>
      <c r="F17" s="219"/>
      <c r="G17" s="220"/>
      <c r="H17" s="552"/>
      <c r="I17" s="553"/>
      <c r="J17" s="574"/>
      <c r="K17" s="553"/>
      <c r="L17" s="220"/>
      <c r="M17" s="218"/>
      <c r="N17" s="219"/>
      <c r="O17" s="220"/>
      <c r="P17" s="218"/>
      <c r="Q17" s="219"/>
      <c r="R17" s="220"/>
      <c r="S17" s="20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198"/>
      <c r="AM17" s="198"/>
      <c r="AN17" s="198"/>
      <c r="AO17" s="198"/>
      <c r="AP17" s="198"/>
      <c r="AQ17" s="198"/>
    </row>
    <row r="18" spans="1:43" s="76" customFormat="1" ht="21" customHeight="1" thickBot="1" x14ac:dyDescent="0.4">
      <c r="A18" s="75"/>
      <c r="B18" s="110"/>
      <c r="C18" s="87" t="s">
        <v>18</v>
      </c>
      <c r="D18" s="88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5"/>
      <c r="S18" s="111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</row>
    <row r="19" spans="1:43" hidden="1" x14ac:dyDescent="0.35">
      <c r="B19" s="108"/>
      <c r="C19" s="149" t="s">
        <v>19</v>
      </c>
      <c r="D19" s="150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2"/>
      <c r="S19" s="109"/>
    </row>
    <row r="20" spans="1:43" s="209" customFormat="1" ht="15" customHeight="1" x14ac:dyDescent="0.3">
      <c r="A20" s="198"/>
      <c r="B20" s="199"/>
      <c r="C20" s="221"/>
      <c r="D20" s="322" t="s">
        <v>20</v>
      </c>
      <c r="E20" s="222"/>
      <c r="F20" s="223"/>
      <c r="G20" s="224"/>
      <c r="H20" s="570"/>
      <c r="I20" s="571"/>
      <c r="J20" s="583"/>
      <c r="K20" s="571"/>
      <c r="L20" s="225"/>
      <c r="M20" s="222"/>
      <c r="N20" s="223"/>
      <c r="O20" s="225"/>
      <c r="P20" s="226"/>
      <c r="Q20" s="223"/>
      <c r="R20" s="225"/>
      <c r="S20" s="20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J20" s="198"/>
      <c r="AK20" s="198"/>
      <c r="AL20" s="198"/>
      <c r="AM20" s="198"/>
      <c r="AN20" s="198"/>
      <c r="AO20" s="198"/>
      <c r="AP20" s="198"/>
      <c r="AQ20" s="198"/>
    </row>
    <row r="21" spans="1:43" s="209" customFormat="1" ht="15" customHeight="1" x14ac:dyDescent="0.3">
      <c r="A21" s="198"/>
      <c r="B21" s="199"/>
      <c r="C21" s="200"/>
      <c r="D21" s="322" t="s">
        <v>21</v>
      </c>
      <c r="E21" s="210"/>
      <c r="F21" s="223"/>
      <c r="G21" s="224"/>
      <c r="H21" s="570"/>
      <c r="I21" s="571"/>
      <c r="J21" s="583"/>
      <c r="K21" s="571"/>
      <c r="L21" s="225"/>
      <c r="M21" s="222"/>
      <c r="N21" s="223"/>
      <c r="O21" s="225"/>
      <c r="P21" s="226"/>
      <c r="Q21" s="223"/>
      <c r="R21" s="225"/>
      <c r="S21" s="20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8"/>
      <c r="AP21" s="198"/>
      <c r="AQ21" s="198"/>
    </row>
    <row r="22" spans="1:43" s="209" customFormat="1" ht="15" customHeight="1" x14ac:dyDescent="0.3">
      <c r="A22" s="198"/>
      <c r="B22" s="199"/>
      <c r="C22" s="200"/>
      <c r="D22" s="322" t="s">
        <v>22</v>
      </c>
      <c r="E22" s="227"/>
      <c r="F22" s="228"/>
      <c r="G22" s="229"/>
      <c r="H22" s="567"/>
      <c r="I22" s="568"/>
      <c r="J22" s="582"/>
      <c r="K22" s="568"/>
      <c r="L22" s="230"/>
      <c r="M22" s="227"/>
      <c r="N22" s="228"/>
      <c r="O22" s="230"/>
      <c r="P22" s="231"/>
      <c r="Q22" s="228"/>
      <c r="R22" s="230"/>
      <c r="S22" s="208"/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198"/>
    </row>
    <row r="23" spans="1:43" s="209" customFormat="1" ht="15" customHeight="1" x14ac:dyDescent="0.3">
      <c r="A23" s="198"/>
      <c r="B23" s="199"/>
      <c r="C23" s="232"/>
      <c r="D23" s="322" t="s">
        <v>23</v>
      </c>
      <c r="E23" s="227"/>
      <c r="F23" s="228"/>
      <c r="G23" s="229"/>
      <c r="H23" s="567"/>
      <c r="I23" s="568"/>
      <c r="J23" s="582"/>
      <c r="K23" s="568"/>
      <c r="L23" s="230"/>
      <c r="M23" s="227"/>
      <c r="N23" s="228"/>
      <c r="O23" s="230"/>
      <c r="P23" s="231"/>
      <c r="Q23" s="228"/>
      <c r="R23" s="230"/>
      <c r="S23" s="20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O23" s="198"/>
      <c r="AP23" s="198"/>
      <c r="AQ23" s="198"/>
    </row>
    <row r="24" spans="1:43" ht="15.75" hidden="1" customHeight="1" x14ac:dyDescent="0.35">
      <c r="B24" s="108"/>
      <c r="C24" s="143" t="s">
        <v>24</v>
      </c>
      <c r="D24" s="314"/>
      <c r="E24" s="315"/>
      <c r="F24" s="315"/>
      <c r="G24" s="315"/>
      <c r="H24" s="569"/>
      <c r="I24" s="569"/>
      <c r="J24" s="569"/>
      <c r="K24" s="569"/>
      <c r="L24" s="315"/>
      <c r="M24" s="315"/>
      <c r="N24" s="315"/>
      <c r="O24" s="315"/>
      <c r="P24" s="315"/>
      <c r="Q24" s="315"/>
      <c r="R24" s="118"/>
      <c r="S24" s="109"/>
    </row>
    <row r="25" spans="1:43" s="209" customFormat="1" ht="15" hidden="1" customHeight="1" thickBot="1" x14ac:dyDescent="0.35">
      <c r="A25" s="198"/>
      <c r="B25" s="199"/>
      <c r="C25" s="221"/>
      <c r="D25" s="322" t="s">
        <v>25</v>
      </c>
      <c r="E25" s="222"/>
      <c r="F25" s="223"/>
      <c r="G25" s="224"/>
      <c r="H25" s="570"/>
      <c r="I25" s="571"/>
      <c r="J25" s="583"/>
      <c r="K25" s="571"/>
      <c r="L25" s="225"/>
      <c r="M25" s="222"/>
      <c r="N25" s="223"/>
      <c r="O25" s="225"/>
      <c r="P25" s="226"/>
      <c r="Q25" s="223"/>
      <c r="R25" s="225"/>
      <c r="S25" s="208"/>
      <c r="T25" s="198"/>
      <c r="U25" s="198"/>
      <c r="V25" s="198"/>
      <c r="W25" s="198"/>
      <c r="X25" s="198"/>
      <c r="Y25" s="198"/>
      <c r="Z25" s="198"/>
      <c r="AA25" s="198"/>
      <c r="AB25" s="198"/>
      <c r="AC25" s="198"/>
      <c r="AD25" s="198"/>
      <c r="AE25" s="198"/>
      <c r="AF25" s="198"/>
      <c r="AG25" s="198"/>
      <c r="AH25" s="198"/>
      <c r="AI25" s="198"/>
      <c r="AJ25" s="198"/>
      <c r="AK25" s="198"/>
      <c r="AL25" s="198"/>
      <c r="AM25" s="198"/>
      <c r="AN25" s="198"/>
      <c r="AO25" s="198"/>
      <c r="AP25" s="198"/>
      <c r="AQ25" s="198"/>
    </row>
    <row r="26" spans="1:43" s="209" customFormat="1" ht="15" hidden="1" customHeight="1" thickBot="1" x14ac:dyDescent="0.35">
      <c r="A26" s="198"/>
      <c r="B26" s="199"/>
      <c r="C26" s="200"/>
      <c r="D26" s="322" t="s">
        <v>26</v>
      </c>
      <c r="E26" s="222"/>
      <c r="F26" s="223"/>
      <c r="G26" s="224"/>
      <c r="H26" s="570"/>
      <c r="I26" s="571"/>
      <c r="J26" s="583"/>
      <c r="K26" s="571"/>
      <c r="L26" s="225"/>
      <c r="M26" s="222"/>
      <c r="N26" s="223"/>
      <c r="O26" s="225"/>
      <c r="P26" s="226"/>
      <c r="Q26" s="223"/>
      <c r="R26" s="225"/>
      <c r="S26" s="208"/>
      <c r="T26" s="198"/>
      <c r="U26" s="198"/>
      <c r="V26" s="198"/>
      <c r="W26" s="198"/>
      <c r="X26" s="198"/>
      <c r="Y26" s="198"/>
      <c r="Z26" s="198"/>
      <c r="AA26" s="198"/>
      <c r="AB26" s="198"/>
      <c r="AC26" s="198"/>
      <c r="AD26" s="198"/>
      <c r="AE26" s="198"/>
      <c r="AF26" s="198"/>
      <c r="AG26" s="198"/>
      <c r="AH26" s="198"/>
      <c r="AI26" s="198"/>
      <c r="AJ26" s="198"/>
      <c r="AK26" s="198"/>
      <c r="AL26" s="198"/>
      <c r="AM26" s="198"/>
      <c r="AN26" s="198"/>
      <c r="AO26" s="198"/>
      <c r="AP26" s="198"/>
      <c r="AQ26" s="198"/>
    </row>
    <row r="27" spans="1:43" s="209" customFormat="1" ht="15" hidden="1" customHeight="1" thickBot="1" x14ac:dyDescent="0.35">
      <c r="A27" s="198"/>
      <c r="B27" s="199"/>
      <c r="C27" s="200"/>
      <c r="D27" s="322" t="s">
        <v>22</v>
      </c>
      <c r="E27" s="227"/>
      <c r="F27" s="228"/>
      <c r="G27" s="229"/>
      <c r="H27" s="567"/>
      <c r="I27" s="568"/>
      <c r="J27" s="582"/>
      <c r="K27" s="568"/>
      <c r="L27" s="230"/>
      <c r="M27" s="227"/>
      <c r="N27" s="228"/>
      <c r="O27" s="230"/>
      <c r="P27" s="231"/>
      <c r="Q27" s="228"/>
      <c r="R27" s="230"/>
      <c r="S27" s="208"/>
      <c r="T27" s="198"/>
      <c r="U27" s="198"/>
      <c r="V27" s="198"/>
      <c r="W27" s="198"/>
      <c r="X27" s="198"/>
      <c r="Y27" s="198"/>
      <c r="Z27" s="198"/>
      <c r="AA27" s="198"/>
      <c r="AB27" s="198"/>
      <c r="AC27" s="198"/>
      <c r="AD27" s="198"/>
      <c r="AE27" s="198"/>
      <c r="AF27" s="198"/>
      <c r="AG27" s="198"/>
      <c r="AH27" s="198"/>
      <c r="AI27" s="198"/>
      <c r="AJ27" s="198"/>
      <c r="AK27" s="198"/>
      <c r="AL27" s="198"/>
      <c r="AM27" s="198"/>
      <c r="AN27" s="198"/>
      <c r="AO27" s="198"/>
      <c r="AP27" s="198"/>
      <c r="AQ27" s="198"/>
    </row>
    <row r="28" spans="1:43" s="209" customFormat="1" ht="15" hidden="1" customHeight="1" thickBot="1" x14ac:dyDescent="0.35">
      <c r="A28" s="198"/>
      <c r="B28" s="199"/>
      <c r="C28" s="233"/>
      <c r="D28" s="323" t="s">
        <v>23</v>
      </c>
      <c r="E28" s="234"/>
      <c r="F28" s="236"/>
      <c r="G28" s="235"/>
      <c r="H28" s="572"/>
      <c r="I28" s="573"/>
      <c r="J28" s="584"/>
      <c r="K28" s="573"/>
      <c r="L28" s="237"/>
      <c r="M28" s="234"/>
      <c r="N28" s="236"/>
      <c r="O28" s="237"/>
      <c r="P28" s="238"/>
      <c r="Q28" s="236"/>
      <c r="R28" s="237"/>
      <c r="S28" s="208"/>
      <c r="T28" s="198"/>
      <c r="U28" s="198"/>
      <c r="V28" s="198"/>
      <c r="W28" s="198"/>
      <c r="X28" s="198"/>
      <c r="Y28" s="198"/>
      <c r="Z28" s="198"/>
      <c r="AA28" s="198"/>
      <c r="AB28" s="198"/>
      <c r="AC28" s="198"/>
      <c r="AD28" s="198"/>
      <c r="AE28" s="198"/>
      <c r="AF28" s="198"/>
      <c r="AG28" s="198"/>
      <c r="AH28" s="198"/>
      <c r="AI28" s="198"/>
      <c r="AJ28" s="198"/>
      <c r="AK28" s="198"/>
      <c r="AL28" s="198"/>
      <c r="AM28" s="198"/>
      <c r="AN28" s="198"/>
      <c r="AO28" s="198"/>
      <c r="AP28" s="198"/>
      <c r="AQ28" s="198"/>
    </row>
    <row r="29" spans="1:43" ht="15.75" hidden="1" customHeight="1" thickBot="1" x14ac:dyDescent="0.4">
      <c r="B29" s="108"/>
      <c r="C29" s="143" t="s">
        <v>27</v>
      </c>
      <c r="D29" s="314"/>
      <c r="E29" s="315"/>
      <c r="F29" s="315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118"/>
      <c r="S29" s="109"/>
    </row>
    <row r="30" spans="1:43" ht="15.75" hidden="1" customHeight="1" thickBot="1" x14ac:dyDescent="0.4">
      <c r="B30" s="108"/>
      <c r="C30" s="153"/>
      <c r="D30" s="126" t="s">
        <v>28</v>
      </c>
      <c r="E30" s="77"/>
      <c r="F30" s="78"/>
      <c r="G30" s="83"/>
      <c r="H30" s="566"/>
      <c r="I30" s="538"/>
      <c r="J30" s="537"/>
      <c r="K30" s="538"/>
      <c r="L30" s="79"/>
      <c r="M30" s="77"/>
      <c r="N30" s="78"/>
      <c r="O30" s="79"/>
      <c r="P30" s="80"/>
      <c r="Q30" s="78"/>
      <c r="R30" s="79"/>
      <c r="S30" s="109"/>
    </row>
    <row r="31" spans="1:43" ht="15.75" hidden="1" customHeight="1" thickBot="1" x14ac:dyDescent="0.4">
      <c r="B31" s="108"/>
      <c r="C31" s="59"/>
      <c r="D31" s="127" t="s">
        <v>29</v>
      </c>
      <c r="E31" s="146"/>
      <c r="F31" s="147"/>
      <c r="G31" s="148"/>
      <c r="H31" s="564"/>
      <c r="I31" s="565"/>
      <c r="J31" s="604"/>
      <c r="K31" s="565"/>
      <c r="L31" s="82"/>
      <c r="M31" s="146"/>
      <c r="N31" s="147"/>
      <c r="O31" s="82"/>
      <c r="P31" s="81"/>
      <c r="Q31" s="147"/>
      <c r="R31" s="82"/>
      <c r="S31" s="109"/>
    </row>
    <row r="32" spans="1:43" ht="15.75" hidden="1" customHeight="1" thickBot="1" x14ac:dyDescent="0.4">
      <c r="B32" s="108"/>
      <c r="C32" s="30"/>
      <c r="D32" s="70" t="s">
        <v>30</v>
      </c>
      <c r="E32" s="324">
        <f t="shared" ref="E32:H33" si="0">E14*(1+E16)</f>
        <v>0</v>
      </c>
      <c r="F32" s="324">
        <f t="shared" si="0"/>
        <v>0</v>
      </c>
      <c r="G32" s="324">
        <f t="shared" si="0"/>
        <v>0</v>
      </c>
      <c r="H32" s="547">
        <f t="shared" si="0"/>
        <v>0</v>
      </c>
      <c r="I32" s="547"/>
      <c r="J32" s="547">
        <f>J14*(1+J16)</f>
        <v>0</v>
      </c>
      <c r="K32" s="547"/>
      <c r="L32" s="324">
        <f t="shared" ref="L32:R33" si="1">L14*(1+L16)</f>
        <v>0</v>
      </c>
      <c r="M32" s="324">
        <f t="shared" si="1"/>
        <v>0</v>
      </c>
      <c r="N32" s="324">
        <f t="shared" si="1"/>
        <v>0</v>
      </c>
      <c r="O32" s="324">
        <f t="shared" si="1"/>
        <v>0</v>
      </c>
      <c r="P32" s="324">
        <f t="shared" si="1"/>
        <v>0</v>
      </c>
      <c r="Q32" s="324">
        <f t="shared" si="1"/>
        <v>0</v>
      </c>
      <c r="R32" s="324">
        <f t="shared" si="1"/>
        <v>0</v>
      </c>
      <c r="S32" s="109"/>
    </row>
    <row r="33" spans="1:43" ht="15.75" hidden="1" customHeight="1" thickBot="1" x14ac:dyDescent="0.4">
      <c r="B33" s="108"/>
      <c r="C33" s="30"/>
      <c r="D33" s="70" t="s">
        <v>31</v>
      </c>
      <c r="E33" s="324">
        <f t="shared" si="0"/>
        <v>0</v>
      </c>
      <c r="F33" s="324">
        <f t="shared" si="0"/>
        <v>0</v>
      </c>
      <c r="G33" s="324">
        <f t="shared" si="0"/>
        <v>0</v>
      </c>
      <c r="H33" s="547">
        <f t="shared" si="0"/>
        <v>0</v>
      </c>
      <c r="I33" s="547"/>
      <c r="J33" s="547">
        <f>J15*(1+J17)</f>
        <v>0</v>
      </c>
      <c r="K33" s="547"/>
      <c r="L33" s="324">
        <f t="shared" si="1"/>
        <v>0</v>
      </c>
      <c r="M33" s="324">
        <f t="shared" si="1"/>
        <v>0</v>
      </c>
      <c r="N33" s="324">
        <f t="shared" si="1"/>
        <v>0</v>
      </c>
      <c r="O33" s="324">
        <f t="shared" si="1"/>
        <v>0</v>
      </c>
      <c r="P33" s="324">
        <f t="shared" si="1"/>
        <v>0</v>
      </c>
      <c r="Q33" s="324">
        <f t="shared" si="1"/>
        <v>0</v>
      </c>
      <c r="R33" s="324">
        <f t="shared" si="1"/>
        <v>0</v>
      </c>
      <c r="S33" s="109"/>
    </row>
    <row r="34" spans="1:43" s="39" customFormat="1" ht="15.75" hidden="1" customHeight="1" thickBot="1" x14ac:dyDescent="0.4">
      <c r="A34" s="38"/>
      <c r="B34" s="108"/>
      <c r="C34" s="91" t="s">
        <v>32</v>
      </c>
      <c r="D34" s="60"/>
      <c r="E34" s="61" t="e">
        <f>E20*E21*E22*E8</f>
        <v>#N/A</v>
      </c>
      <c r="F34" s="61" t="e">
        <f t="shared" ref="F34:R34" si="2">F20*F21*F22*F8</f>
        <v>#N/A</v>
      </c>
      <c r="G34" s="61" t="e">
        <f t="shared" si="2"/>
        <v>#N/A</v>
      </c>
      <c r="H34" s="545" t="e">
        <f t="shared" si="2"/>
        <v>#N/A</v>
      </c>
      <c r="I34" s="546"/>
      <c r="J34" s="545" t="e">
        <f t="shared" si="2"/>
        <v>#N/A</v>
      </c>
      <c r="K34" s="546"/>
      <c r="L34" s="61" t="e">
        <f t="shared" si="2"/>
        <v>#N/A</v>
      </c>
      <c r="M34" s="61" t="e">
        <f t="shared" si="2"/>
        <v>#N/A</v>
      </c>
      <c r="N34" s="61" t="e">
        <f t="shared" si="2"/>
        <v>#N/A</v>
      </c>
      <c r="O34" s="61" t="e">
        <f t="shared" si="2"/>
        <v>#N/A</v>
      </c>
      <c r="P34" s="61" t="e">
        <f t="shared" si="2"/>
        <v>#N/A</v>
      </c>
      <c r="Q34" s="61" t="e">
        <f t="shared" si="2"/>
        <v>#N/A</v>
      </c>
      <c r="R34" s="96" t="e">
        <f t="shared" si="2"/>
        <v>#N/A</v>
      </c>
      <c r="S34" s="109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</row>
    <row r="35" spans="1:43" s="39" customFormat="1" ht="15.75" hidden="1" customHeight="1" thickBot="1" x14ac:dyDescent="0.4">
      <c r="A35" s="38"/>
      <c r="B35" s="108"/>
      <c r="C35" s="91" t="s">
        <v>33</v>
      </c>
      <c r="D35" s="36"/>
      <c r="E35" s="37" t="e">
        <f t="shared" ref="E35:R35" si="3">E8*E25*E26*E27</f>
        <v>#N/A</v>
      </c>
      <c r="F35" s="37" t="e">
        <f t="shared" si="3"/>
        <v>#N/A</v>
      </c>
      <c r="G35" s="37" t="e">
        <f t="shared" si="3"/>
        <v>#N/A</v>
      </c>
      <c r="H35" s="543" t="e">
        <f t="shared" si="3"/>
        <v>#N/A</v>
      </c>
      <c r="I35" s="544"/>
      <c r="J35" s="543" t="e">
        <f t="shared" si="3"/>
        <v>#N/A</v>
      </c>
      <c r="K35" s="544"/>
      <c r="L35" s="37" t="e">
        <f t="shared" si="3"/>
        <v>#N/A</v>
      </c>
      <c r="M35" s="37" t="e">
        <f t="shared" si="3"/>
        <v>#N/A</v>
      </c>
      <c r="N35" s="37" t="e">
        <f t="shared" si="3"/>
        <v>#N/A</v>
      </c>
      <c r="O35" s="37" t="e">
        <f t="shared" si="3"/>
        <v>#N/A</v>
      </c>
      <c r="P35" s="37" t="e">
        <f t="shared" si="3"/>
        <v>#N/A</v>
      </c>
      <c r="Q35" s="37" t="e">
        <f t="shared" si="3"/>
        <v>#N/A</v>
      </c>
      <c r="R35" s="97" t="e">
        <f t="shared" si="3"/>
        <v>#N/A</v>
      </c>
      <c r="S35" s="109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</row>
    <row r="36" spans="1:43" s="39" customFormat="1" ht="15.75" hidden="1" customHeight="1" thickBot="1" x14ac:dyDescent="0.4">
      <c r="A36" s="38"/>
      <c r="B36" s="108"/>
      <c r="C36" s="91" t="s">
        <v>34</v>
      </c>
      <c r="D36" s="36"/>
      <c r="E36" s="37" t="e">
        <f t="shared" ref="E36:R36" si="4">E8*E20*E21*E23</f>
        <v>#N/A</v>
      </c>
      <c r="F36" s="37" t="e">
        <f t="shared" si="4"/>
        <v>#N/A</v>
      </c>
      <c r="G36" s="37" t="e">
        <f t="shared" si="4"/>
        <v>#N/A</v>
      </c>
      <c r="H36" s="543" t="e">
        <f t="shared" si="4"/>
        <v>#N/A</v>
      </c>
      <c r="I36" s="544"/>
      <c r="J36" s="543" t="e">
        <f t="shared" si="4"/>
        <v>#N/A</v>
      </c>
      <c r="K36" s="544"/>
      <c r="L36" s="37" t="e">
        <f t="shared" si="4"/>
        <v>#N/A</v>
      </c>
      <c r="M36" s="37" t="e">
        <f t="shared" si="4"/>
        <v>#N/A</v>
      </c>
      <c r="N36" s="37" t="e">
        <f t="shared" si="4"/>
        <v>#N/A</v>
      </c>
      <c r="O36" s="37" t="e">
        <f t="shared" si="4"/>
        <v>#N/A</v>
      </c>
      <c r="P36" s="37" t="e">
        <f t="shared" si="4"/>
        <v>#N/A</v>
      </c>
      <c r="Q36" s="37" t="e">
        <f t="shared" si="4"/>
        <v>#N/A</v>
      </c>
      <c r="R36" s="97" t="e">
        <f t="shared" si="4"/>
        <v>#N/A</v>
      </c>
      <c r="S36" s="109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</row>
    <row r="37" spans="1:43" s="39" customFormat="1" ht="15.75" hidden="1" customHeight="1" thickBot="1" x14ac:dyDescent="0.4">
      <c r="A37" s="38"/>
      <c r="B37" s="108"/>
      <c r="C37" s="91" t="s">
        <v>35</v>
      </c>
      <c r="D37" s="36"/>
      <c r="E37" s="37" t="e">
        <f t="shared" ref="E37:R37" si="5">E8*E25*E26*E28</f>
        <v>#N/A</v>
      </c>
      <c r="F37" s="37" t="e">
        <f t="shared" si="5"/>
        <v>#N/A</v>
      </c>
      <c r="G37" s="37" t="e">
        <f t="shared" si="5"/>
        <v>#N/A</v>
      </c>
      <c r="H37" s="543" t="e">
        <f t="shared" si="5"/>
        <v>#N/A</v>
      </c>
      <c r="I37" s="544"/>
      <c r="J37" s="543" t="e">
        <f t="shared" si="5"/>
        <v>#N/A</v>
      </c>
      <c r="K37" s="544"/>
      <c r="L37" s="37" t="e">
        <f t="shared" si="5"/>
        <v>#N/A</v>
      </c>
      <c r="M37" s="37" t="e">
        <f t="shared" si="5"/>
        <v>#N/A</v>
      </c>
      <c r="N37" s="37" t="e">
        <f t="shared" si="5"/>
        <v>#N/A</v>
      </c>
      <c r="O37" s="37" t="e">
        <f t="shared" si="5"/>
        <v>#N/A</v>
      </c>
      <c r="P37" s="37" t="e">
        <f t="shared" si="5"/>
        <v>#N/A</v>
      </c>
      <c r="Q37" s="37" t="e">
        <f t="shared" si="5"/>
        <v>#N/A</v>
      </c>
      <c r="R37" s="97" t="e">
        <f t="shared" si="5"/>
        <v>#N/A</v>
      </c>
      <c r="S37" s="109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</row>
    <row r="38" spans="1:43" s="39" customFormat="1" ht="15.75" hidden="1" customHeight="1" thickBot="1" x14ac:dyDescent="0.4">
      <c r="A38" s="38"/>
      <c r="B38" s="108"/>
      <c r="C38" s="91" t="s">
        <v>36</v>
      </c>
      <c r="D38" s="36"/>
      <c r="E38" s="37" t="e">
        <f>E8*E30*E31</f>
        <v>#N/A</v>
      </c>
      <c r="F38" s="37" t="e">
        <f t="shared" ref="F38:R38" si="6">F8*F30*F31</f>
        <v>#N/A</v>
      </c>
      <c r="G38" s="37" t="e">
        <f t="shared" si="6"/>
        <v>#N/A</v>
      </c>
      <c r="H38" s="543" t="e">
        <f t="shared" si="6"/>
        <v>#N/A</v>
      </c>
      <c r="I38" s="544"/>
      <c r="J38" s="543" t="e">
        <f t="shared" si="6"/>
        <v>#N/A</v>
      </c>
      <c r="K38" s="544"/>
      <c r="L38" s="37" t="e">
        <f t="shared" si="6"/>
        <v>#N/A</v>
      </c>
      <c r="M38" s="37" t="e">
        <f t="shared" si="6"/>
        <v>#N/A</v>
      </c>
      <c r="N38" s="37" t="e">
        <f t="shared" si="6"/>
        <v>#N/A</v>
      </c>
      <c r="O38" s="37" t="e">
        <f t="shared" si="6"/>
        <v>#N/A</v>
      </c>
      <c r="P38" s="37" t="e">
        <f t="shared" si="6"/>
        <v>#N/A</v>
      </c>
      <c r="Q38" s="37" t="e">
        <f t="shared" si="6"/>
        <v>#N/A</v>
      </c>
      <c r="R38" s="97" t="e">
        <f t="shared" si="6"/>
        <v>#N/A</v>
      </c>
      <c r="S38" s="109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</row>
    <row r="39" spans="1:43" s="43" customFormat="1" ht="16.5" hidden="1" customHeight="1" thickBot="1" x14ac:dyDescent="0.4">
      <c r="A39" s="42"/>
      <c r="B39" s="108"/>
      <c r="C39" s="92"/>
      <c r="D39" s="40" t="s">
        <v>37</v>
      </c>
      <c r="E39" s="41" t="e">
        <f>SUM(E34:E37)</f>
        <v>#N/A</v>
      </c>
      <c r="F39" s="41" t="e">
        <f>SUM(F34:F37)</f>
        <v>#N/A</v>
      </c>
      <c r="G39" s="41" t="e">
        <f>SUM(G34:G37)</f>
        <v>#N/A</v>
      </c>
      <c r="H39" s="541" t="e">
        <f>SUM(H34:H37)</f>
        <v>#N/A</v>
      </c>
      <c r="I39" s="542"/>
      <c r="J39" s="541" t="e">
        <f>SUM(J34:J37)</f>
        <v>#N/A</v>
      </c>
      <c r="K39" s="542"/>
      <c r="L39" s="41" t="e">
        <f t="shared" ref="L39:R39" si="7">SUM(L34:L37)</f>
        <v>#N/A</v>
      </c>
      <c r="M39" s="41" t="e">
        <f t="shared" si="7"/>
        <v>#N/A</v>
      </c>
      <c r="N39" s="41" t="e">
        <f t="shared" si="7"/>
        <v>#N/A</v>
      </c>
      <c r="O39" s="41" t="e">
        <f t="shared" si="7"/>
        <v>#N/A</v>
      </c>
      <c r="P39" s="41" t="e">
        <f t="shared" si="7"/>
        <v>#N/A</v>
      </c>
      <c r="Q39" s="41" t="e">
        <f t="shared" si="7"/>
        <v>#N/A</v>
      </c>
      <c r="R39" s="98" t="e">
        <f t="shared" si="7"/>
        <v>#N/A</v>
      </c>
      <c r="S39" s="109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</row>
    <row r="40" spans="1:43" s="45" customFormat="1" ht="16.5" hidden="1" customHeight="1" thickBot="1" x14ac:dyDescent="0.4">
      <c r="A40" s="44"/>
      <c r="B40" s="108"/>
      <c r="C40" s="93" t="s">
        <v>38</v>
      </c>
      <c r="D40" s="55"/>
      <c r="E40" s="58" t="e">
        <f t="shared" ref="E40:R40" si="8">(E8*E20*E21)+(E8*E25*E26)</f>
        <v>#N/A</v>
      </c>
      <c r="F40" s="58" t="e">
        <f t="shared" si="8"/>
        <v>#N/A</v>
      </c>
      <c r="G40" s="58" t="e">
        <f t="shared" si="8"/>
        <v>#N/A</v>
      </c>
      <c r="H40" s="539" t="e">
        <f t="shared" si="8"/>
        <v>#N/A</v>
      </c>
      <c r="I40" s="540"/>
      <c r="J40" s="539" t="e">
        <f t="shared" si="8"/>
        <v>#N/A</v>
      </c>
      <c r="K40" s="540"/>
      <c r="L40" s="58" t="e">
        <f t="shared" si="8"/>
        <v>#N/A</v>
      </c>
      <c r="M40" s="58" t="e">
        <f t="shared" si="8"/>
        <v>#N/A</v>
      </c>
      <c r="N40" s="58" t="e">
        <f t="shared" si="8"/>
        <v>#N/A</v>
      </c>
      <c r="O40" s="58" t="e">
        <f t="shared" si="8"/>
        <v>#N/A</v>
      </c>
      <c r="P40" s="58" t="e">
        <f t="shared" si="8"/>
        <v>#N/A</v>
      </c>
      <c r="Q40" s="58" t="e">
        <f t="shared" si="8"/>
        <v>#N/A</v>
      </c>
      <c r="R40" s="99" t="e">
        <f t="shared" si="8"/>
        <v>#N/A</v>
      </c>
      <c r="S40" s="109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</row>
    <row r="41" spans="1:43" ht="15.75" hidden="1" customHeight="1" thickBot="1" x14ac:dyDescent="0.4">
      <c r="B41" s="108"/>
      <c r="C41" s="94" t="s">
        <v>38</v>
      </c>
      <c r="D41" s="33"/>
      <c r="E41" s="56" t="e">
        <f t="shared" ref="E41:R41" si="9">(E8*E20*E21)</f>
        <v>#N/A</v>
      </c>
      <c r="F41" s="56" t="e">
        <f t="shared" si="9"/>
        <v>#N/A</v>
      </c>
      <c r="G41" s="56" t="e">
        <f t="shared" si="9"/>
        <v>#N/A</v>
      </c>
      <c r="H41" s="523" t="e">
        <f t="shared" si="9"/>
        <v>#N/A</v>
      </c>
      <c r="I41" s="524"/>
      <c r="J41" s="523" t="e">
        <f t="shared" si="9"/>
        <v>#N/A</v>
      </c>
      <c r="K41" s="524"/>
      <c r="L41" s="56" t="e">
        <f t="shared" si="9"/>
        <v>#N/A</v>
      </c>
      <c r="M41" s="56" t="e">
        <f t="shared" si="9"/>
        <v>#N/A</v>
      </c>
      <c r="N41" s="56" t="e">
        <f t="shared" si="9"/>
        <v>#N/A</v>
      </c>
      <c r="O41" s="56" t="e">
        <f t="shared" si="9"/>
        <v>#N/A</v>
      </c>
      <c r="P41" s="56" t="e">
        <f t="shared" si="9"/>
        <v>#N/A</v>
      </c>
      <c r="Q41" s="56" t="e">
        <f t="shared" si="9"/>
        <v>#N/A</v>
      </c>
      <c r="R41" s="100" t="e">
        <f t="shared" si="9"/>
        <v>#N/A</v>
      </c>
      <c r="S41" s="109"/>
    </row>
    <row r="42" spans="1:43" s="28" customFormat="1" ht="15.65" hidden="1" customHeight="1" thickBot="1" x14ac:dyDescent="0.4">
      <c r="B42" s="108"/>
      <c r="C42" s="95" t="s">
        <v>38</v>
      </c>
      <c r="D42" s="34"/>
      <c r="E42" s="57" t="e">
        <f t="shared" ref="E42:R42" si="10">E8*E25*E26</f>
        <v>#N/A</v>
      </c>
      <c r="F42" s="57" t="e">
        <f t="shared" si="10"/>
        <v>#N/A</v>
      </c>
      <c r="G42" s="57" t="e">
        <f t="shared" si="10"/>
        <v>#N/A</v>
      </c>
      <c r="H42" s="521" t="e">
        <f t="shared" si="10"/>
        <v>#N/A</v>
      </c>
      <c r="I42" s="522"/>
      <c r="J42" s="521" t="e">
        <f t="shared" si="10"/>
        <v>#N/A</v>
      </c>
      <c r="K42" s="522"/>
      <c r="L42" s="57" t="e">
        <f t="shared" si="10"/>
        <v>#N/A</v>
      </c>
      <c r="M42" s="57" t="e">
        <f t="shared" si="10"/>
        <v>#N/A</v>
      </c>
      <c r="N42" s="57" t="e">
        <f t="shared" si="10"/>
        <v>#N/A</v>
      </c>
      <c r="O42" s="57" t="e">
        <f t="shared" si="10"/>
        <v>#N/A</v>
      </c>
      <c r="P42" s="57" t="e">
        <f t="shared" si="10"/>
        <v>#N/A</v>
      </c>
      <c r="Q42" s="57" t="e">
        <f t="shared" si="10"/>
        <v>#N/A</v>
      </c>
      <c r="R42" s="101" t="e">
        <f t="shared" si="10"/>
        <v>#N/A</v>
      </c>
      <c r="S42" s="109"/>
    </row>
    <row r="43" spans="1:43" s="28" customFormat="1" ht="3.75" customHeight="1" thickBot="1" x14ac:dyDescent="0.4">
      <c r="B43" s="108"/>
      <c r="C43" s="93"/>
      <c r="E43" s="27"/>
      <c r="F43" s="27"/>
      <c r="G43" s="27"/>
      <c r="H43" s="53"/>
      <c r="I43" s="53"/>
      <c r="J43" s="53"/>
      <c r="K43" s="53"/>
      <c r="L43" s="27"/>
      <c r="M43" s="27"/>
      <c r="N43" s="27"/>
      <c r="O43" s="27"/>
      <c r="P43" s="27"/>
      <c r="Q43" s="27"/>
      <c r="R43" s="27"/>
      <c r="S43" s="109"/>
    </row>
    <row r="44" spans="1:43" s="76" customFormat="1" ht="21" customHeight="1" thickBot="1" x14ac:dyDescent="0.4">
      <c r="A44" s="75"/>
      <c r="B44" s="110"/>
      <c r="C44" s="87" t="s">
        <v>39</v>
      </c>
      <c r="D44" s="88"/>
      <c r="E44" s="144"/>
      <c r="F44" s="144"/>
      <c r="G44" s="144"/>
      <c r="H44" s="535"/>
      <c r="I44" s="536"/>
      <c r="J44" s="110"/>
      <c r="K44" s="308"/>
      <c r="L44" s="309"/>
      <c r="M44" s="309"/>
      <c r="N44" s="309"/>
      <c r="O44" s="309"/>
      <c r="P44" s="309"/>
      <c r="Q44" s="309"/>
      <c r="R44" s="309"/>
      <c r="S44" s="111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</row>
    <row r="45" spans="1:43" s="28" customFormat="1" ht="11.25" customHeight="1" thickBot="1" x14ac:dyDescent="0.4">
      <c r="B45" s="113"/>
      <c r="C45" s="114"/>
      <c r="D45" s="115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7"/>
    </row>
    <row r="46" spans="1:43" s="76" customFormat="1" ht="30" customHeight="1" thickBot="1" x14ac:dyDescent="0.4">
      <c r="A46" s="75"/>
      <c r="B46" s="129"/>
      <c r="C46" s="528" t="s">
        <v>40</v>
      </c>
      <c r="D46" s="528"/>
      <c r="E46" s="528"/>
      <c r="F46" s="528"/>
      <c r="G46" s="528"/>
      <c r="H46" s="528"/>
      <c r="I46" s="529"/>
      <c r="J46" s="298"/>
      <c r="K46" s="581" t="s">
        <v>41</v>
      </c>
      <c r="L46" s="581"/>
      <c r="M46" s="581"/>
      <c r="N46" s="581"/>
      <c r="O46" s="581"/>
      <c r="P46" s="581"/>
      <c r="Q46" s="581"/>
      <c r="R46" s="581"/>
      <c r="S46" s="29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</row>
    <row r="47" spans="1:43" s="28" customFormat="1" ht="8.25" customHeight="1" thickBot="1" x14ac:dyDescent="0.5">
      <c r="B47" s="137"/>
      <c r="C47" s="119"/>
      <c r="D47" s="120"/>
      <c r="E47" s="121"/>
      <c r="F47" s="121"/>
      <c r="G47" s="121"/>
      <c r="H47" s="121"/>
      <c r="I47" s="260"/>
      <c r="J47" s="299"/>
      <c r="K47" s="264"/>
      <c r="L47" s="121"/>
      <c r="M47" s="121"/>
      <c r="N47" s="121"/>
      <c r="O47" s="121"/>
      <c r="P47" s="121"/>
      <c r="Q47" s="121"/>
      <c r="R47" s="122"/>
      <c r="S47" s="297"/>
    </row>
    <row r="48" spans="1:43" s="48" customFormat="1" ht="15" customHeight="1" x14ac:dyDescent="0.35">
      <c r="A48" s="47"/>
      <c r="B48" s="138"/>
      <c r="C48" s="46" t="s">
        <v>42</v>
      </c>
      <c r="D48" s="500" t="s">
        <v>43</v>
      </c>
      <c r="E48" s="500"/>
      <c r="F48" s="500"/>
      <c r="G48" s="501"/>
      <c r="H48" s="317"/>
      <c r="I48" s="286"/>
      <c r="J48" s="300"/>
      <c r="K48" s="46"/>
      <c r="L48" s="251"/>
      <c r="M48" s="239"/>
      <c r="N48" s="47"/>
      <c r="O48" s="518" t="s">
        <v>44</v>
      </c>
      <c r="P48" s="518" t="s">
        <v>45</v>
      </c>
      <c r="Q48" s="518" t="s">
        <v>46</v>
      </c>
      <c r="R48" s="256"/>
      <c r="S48" s="30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</row>
    <row r="49" spans="2:19" ht="15" customHeight="1" thickBot="1" x14ac:dyDescent="0.4">
      <c r="B49" s="137"/>
      <c r="C49" s="49"/>
      <c r="D49" s="500"/>
      <c r="E49" s="500"/>
      <c r="F49" s="500"/>
      <c r="G49" s="502"/>
      <c r="H49" s="198"/>
      <c r="I49" s="286"/>
      <c r="J49" s="301"/>
      <c r="K49" s="112"/>
      <c r="L49" s="251"/>
      <c r="M49" s="239"/>
      <c r="N49" s="28"/>
      <c r="O49" s="519"/>
      <c r="P49" s="519"/>
      <c r="Q49" s="519"/>
      <c r="R49" s="256"/>
      <c r="S49" s="297"/>
    </row>
    <row r="50" spans="2:19" ht="8.25" customHeight="1" thickBot="1" x14ac:dyDescent="0.4">
      <c r="B50" s="137"/>
      <c r="C50" s="49"/>
      <c r="D50" s="316"/>
      <c r="E50" s="316"/>
      <c r="F50" s="316"/>
      <c r="G50" s="316"/>
      <c r="H50" s="198"/>
      <c r="I50" s="287"/>
      <c r="J50" s="301"/>
      <c r="K50" s="112"/>
      <c r="L50" s="251"/>
      <c r="M50" s="239"/>
      <c r="N50" s="28"/>
      <c r="O50" s="519"/>
      <c r="P50" s="519"/>
      <c r="Q50" s="519"/>
      <c r="R50" s="50"/>
      <c r="S50" s="297"/>
    </row>
    <row r="51" spans="2:19" ht="15" customHeight="1" thickBot="1" x14ac:dyDescent="0.4">
      <c r="B51" s="137"/>
      <c r="C51" s="46" t="s">
        <v>47</v>
      </c>
      <c r="D51" s="318" t="s">
        <v>48</v>
      </c>
      <c r="E51" s="316"/>
      <c r="F51" s="316"/>
      <c r="G51" s="333"/>
      <c r="H51" s="198"/>
      <c r="I51" s="288"/>
      <c r="J51" s="301"/>
      <c r="K51" s="112"/>
      <c r="L51" s="28"/>
      <c r="M51" s="28"/>
      <c r="N51" s="28"/>
      <c r="O51" s="519"/>
      <c r="P51" s="519"/>
      <c r="Q51" s="519"/>
      <c r="R51" s="69"/>
      <c r="S51" s="297"/>
    </row>
    <row r="52" spans="2:19" ht="8.25" customHeight="1" x14ac:dyDescent="0.35">
      <c r="B52" s="137"/>
      <c r="C52" s="49"/>
      <c r="D52" s="319"/>
      <c r="E52" s="320"/>
      <c r="F52" s="252"/>
      <c r="G52" s="252"/>
      <c r="H52" s="252"/>
      <c r="I52" s="283"/>
      <c r="J52" s="301"/>
      <c r="K52" s="112"/>
      <c r="L52" s="28"/>
      <c r="M52" s="28"/>
      <c r="N52" s="28"/>
      <c r="O52" s="520"/>
      <c r="P52" s="520"/>
      <c r="Q52" s="520"/>
      <c r="R52" s="69"/>
      <c r="S52" s="297"/>
    </row>
    <row r="53" spans="2:19" s="47" customFormat="1" ht="15" customHeight="1" x14ac:dyDescent="0.35">
      <c r="B53" s="138"/>
      <c r="C53" s="46" t="s">
        <v>49</v>
      </c>
      <c r="D53" s="534" t="s">
        <v>50</v>
      </c>
      <c r="E53" s="534"/>
      <c r="F53" s="534"/>
      <c r="G53" s="534"/>
      <c r="H53" s="534"/>
      <c r="I53" s="259"/>
      <c r="J53" s="301"/>
      <c r="K53" s="112"/>
      <c r="R53" s="69"/>
      <c r="S53" s="307"/>
    </row>
    <row r="54" spans="2:19" ht="15" customHeight="1" x14ac:dyDescent="0.35">
      <c r="B54" s="137"/>
      <c r="C54" s="32"/>
      <c r="D54" s="534"/>
      <c r="E54" s="534"/>
      <c r="F54" s="534"/>
      <c r="G54" s="534"/>
      <c r="H54" s="534"/>
      <c r="I54" s="259"/>
      <c r="J54" s="301"/>
      <c r="K54" s="265" t="s">
        <v>51</v>
      </c>
      <c r="L54" s="251"/>
      <c r="M54" s="28"/>
      <c r="N54" s="28"/>
      <c r="O54" s="274">
        <f>'Detailed Forecast by Month'!S8</f>
        <v>0</v>
      </c>
      <c r="P54" s="274">
        <f>'Detailed Forecast by Month'!U8</f>
        <v>0</v>
      </c>
      <c r="Q54" s="274">
        <f>P54-O54</f>
        <v>0</v>
      </c>
      <c r="R54" s="253"/>
      <c r="S54" s="297"/>
    </row>
    <row r="55" spans="2:19" ht="4.5" customHeight="1" thickBot="1" x14ac:dyDescent="0.4">
      <c r="B55" s="137"/>
      <c r="C55" s="32"/>
      <c r="D55" s="499"/>
      <c r="E55" s="499"/>
      <c r="F55" s="499"/>
      <c r="G55" s="499"/>
      <c r="H55" s="27"/>
      <c r="I55" s="283"/>
      <c r="J55" s="301"/>
      <c r="K55" s="112"/>
      <c r="L55" s="28"/>
      <c r="M55" s="28"/>
      <c r="N55" s="28"/>
      <c r="O55" s="462"/>
      <c r="P55" s="462"/>
      <c r="Q55" s="462"/>
      <c r="R55" s="69"/>
      <c r="S55" s="297"/>
    </row>
    <row r="56" spans="2:19" ht="14.25" customHeight="1" x14ac:dyDescent="0.35">
      <c r="B56" s="137"/>
      <c r="C56" s="46"/>
      <c r="D56" s="596" t="s">
        <v>52</v>
      </c>
      <c r="E56" s="590" t="s">
        <v>53</v>
      </c>
      <c r="F56" s="530" t="s">
        <v>54</v>
      </c>
      <c r="G56" s="532" t="s">
        <v>55</v>
      </c>
      <c r="H56" s="28"/>
      <c r="I56" s="289"/>
      <c r="J56" s="301"/>
      <c r="K56" s="265" t="s">
        <v>56</v>
      </c>
      <c r="L56" s="251"/>
      <c r="M56" s="47"/>
      <c r="N56" s="47"/>
      <c r="O56" s="275" t="str">
        <f>IF(G48="","",'Detailed Forecast by Month'!S19+'Detailed Forecast by Month'!S42)</f>
        <v/>
      </c>
      <c r="P56" s="275" t="str">
        <f>IF(G48="","",'Detailed Forecast by Month'!U19+'Detailed Forecast by Month'!U42)</f>
        <v/>
      </c>
      <c r="Q56" s="463" t="str">
        <f>IFERROR(P56-O56,"")</f>
        <v/>
      </c>
      <c r="R56" s="69"/>
      <c r="S56" s="297"/>
    </row>
    <row r="57" spans="2:19" ht="14.25" customHeight="1" thickBot="1" x14ac:dyDescent="0.4">
      <c r="B57" s="137"/>
      <c r="C57" s="49"/>
      <c r="D57" s="597"/>
      <c r="E57" s="591"/>
      <c r="F57" s="531"/>
      <c r="G57" s="533"/>
      <c r="H57" s="28"/>
      <c r="I57" s="289"/>
      <c r="J57" s="301"/>
      <c r="K57" s="112"/>
      <c r="L57" s="28"/>
      <c r="M57" s="28"/>
      <c r="N57" s="28"/>
      <c r="O57" s="462"/>
      <c r="P57" s="462"/>
      <c r="Q57" s="464"/>
      <c r="R57" s="69"/>
      <c r="S57" s="297"/>
    </row>
    <row r="58" spans="2:19" ht="14.25" customHeight="1" thickBot="1" x14ac:dyDescent="0.4">
      <c r="B58" s="137"/>
      <c r="C58" s="68"/>
      <c r="D58" s="490" t="s">
        <v>57</v>
      </c>
      <c r="E58" s="276">
        <v>0.52</v>
      </c>
      <c r="F58" s="242"/>
      <c r="G58" s="243"/>
      <c r="H58" s="28"/>
      <c r="I58" s="290"/>
      <c r="J58" s="301"/>
      <c r="K58" s="493" t="s">
        <v>58</v>
      </c>
      <c r="L58" s="258"/>
      <c r="M58" s="28"/>
      <c r="N58" s="28"/>
      <c r="O58" s="331" t="str">
        <f>IFERROR(O54-O56,"")</f>
        <v/>
      </c>
      <c r="P58" s="331" t="str">
        <f>IFERROR(P54-P56,"")</f>
        <v/>
      </c>
      <c r="Q58" s="331" t="str">
        <f>IFERROR(O58-P58,"")</f>
        <v/>
      </c>
      <c r="R58" s="69"/>
      <c r="S58" s="297"/>
    </row>
    <row r="59" spans="2:19" s="28" customFormat="1" ht="14.25" customHeight="1" thickTop="1" x14ac:dyDescent="0.35">
      <c r="B59" s="137"/>
      <c r="C59" s="51"/>
      <c r="D59" s="491" t="s">
        <v>59</v>
      </c>
      <c r="E59" s="277">
        <v>7.0000000000000007E-2</v>
      </c>
      <c r="F59" s="244"/>
      <c r="G59" s="245"/>
      <c r="I59" s="290"/>
      <c r="J59" s="301"/>
      <c r="K59" s="494"/>
      <c r="L59" s="30"/>
      <c r="O59" s="47"/>
      <c r="P59" s="47"/>
      <c r="Q59" s="47"/>
      <c r="R59" s="69"/>
      <c r="S59" s="297"/>
    </row>
    <row r="60" spans="2:19" s="47" customFormat="1" ht="14.25" customHeight="1" thickBot="1" x14ac:dyDescent="0.4">
      <c r="B60" s="138"/>
      <c r="C60" s="51"/>
      <c r="D60" s="491" t="s">
        <v>60</v>
      </c>
      <c r="E60" s="277">
        <v>0.45</v>
      </c>
      <c r="F60" s="244"/>
      <c r="G60" s="245"/>
      <c r="I60" s="290"/>
      <c r="J60" s="301"/>
      <c r="K60" s="493" t="s">
        <v>61</v>
      </c>
      <c r="L60" s="258"/>
      <c r="M60" s="28"/>
      <c r="N60" s="28"/>
      <c r="O60" s="332">
        <f>IFERROR(O58/O54,0)</f>
        <v>0</v>
      </c>
      <c r="P60" s="332">
        <f t="shared" ref="P60" si="11">IFERROR(P58/P54,0)</f>
        <v>0</v>
      </c>
      <c r="Q60" s="332">
        <f>O60-P60</f>
        <v>0</v>
      </c>
      <c r="R60" s="64"/>
      <c r="S60" s="307"/>
    </row>
    <row r="61" spans="2:19" s="47" customFormat="1" ht="14.25" customHeight="1" thickTop="1" x14ac:dyDescent="0.35">
      <c r="B61" s="138"/>
      <c r="C61" s="51"/>
      <c r="D61" s="491" t="s">
        <v>62</v>
      </c>
      <c r="E61" s="277">
        <v>0.05</v>
      </c>
      <c r="F61" s="244"/>
      <c r="G61" s="245"/>
      <c r="I61" s="290"/>
      <c r="J61" s="301"/>
      <c r="K61" s="266"/>
      <c r="L61" s="258"/>
      <c r="M61" s="28"/>
      <c r="N61" s="28"/>
      <c r="O61" s="481"/>
      <c r="P61" s="481"/>
      <c r="Q61" s="481"/>
      <c r="R61" s="64"/>
      <c r="S61" s="307"/>
    </row>
    <row r="62" spans="2:19" s="47" customFormat="1" ht="14.25" customHeight="1" x14ac:dyDescent="0.35">
      <c r="B62" s="138"/>
      <c r="C62" s="51"/>
      <c r="D62" s="491" t="s">
        <v>63</v>
      </c>
      <c r="E62" s="277">
        <v>2.8000000000000001E-2</v>
      </c>
      <c r="F62" s="244"/>
      <c r="G62" s="245"/>
      <c r="I62" s="290"/>
      <c r="J62" s="301"/>
      <c r="K62" s="266"/>
      <c r="L62" s="258"/>
      <c r="M62" s="28"/>
      <c r="N62" s="28"/>
      <c r="O62" s="481"/>
      <c r="P62" s="481"/>
      <c r="Q62" s="481"/>
      <c r="R62" s="64"/>
      <c r="S62" s="307"/>
    </row>
    <row r="63" spans="2:19" s="47" customFormat="1" ht="14.25" customHeight="1" thickBot="1" x14ac:dyDescent="0.4">
      <c r="B63" s="138"/>
      <c r="C63" s="51"/>
      <c r="D63" s="492" t="s">
        <v>64</v>
      </c>
      <c r="E63" s="482">
        <v>0.1</v>
      </c>
      <c r="F63" s="497"/>
      <c r="G63" s="483"/>
      <c r="I63" s="290"/>
      <c r="J63" s="301"/>
      <c r="K63" s="266"/>
      <c r="L63" s="258"/>
      <c r="M63" s="28"/>
      <c r="N63" s="28"/>
      <c r="O63" s="481"/>
      <c r="P63" s="481"/>
      <c r="Q63" s="481"/>
      <c r="R63" s="64"/>
      <c r="S63" s="307"/>
    </row>
    <row r="64" spans="2:19" ht="8.25" customHeight="1" x14ac:dyDescent="0.35">
      <c r="B64" s="137"/>
      <c r="C64" s="51"/>
      <c r="D64" s="28"/>
      <c r="E64" s="28"/>
      <c r="F64" s="28"/>
      <c r="G64" s="28"/>
      <c r="H64" s="27"/>
      <c r="I64" s="283"/>
      <c r="J64" s="301"/>
      <c r="K64" s="112"/>
      <c r="L64" s="28"/>
      <c r="M64" s="28"/>
      <c r="N64" s="28"/>
      <c r="O64" s="28"/>
      <c r="P64" s="28"/>
      <c r="Q64" s="28"/>
      <c r="R64" s="50"/>
      <c r="S64" s="297"/>
    </row>
    <row r="65" spans="2:19" ht="15" customHeight="1" thickBot="1" x14ac:dyDescent="0.4">
      <c r="B65" s="137"/>
      <c r="C65" s="46" t="s">
        <v>65</v>
      </c>
      <c r="D65" s="534" t="s">
        <v>66</v>
      </c>
      <c r="E65" s="534"/>
      <c r="F65" s="534"/>
      <c r="G65" s="534"/>
      <c r="H65" s="534"/>
      <c r="I65" s="259"/>
      <c r="J65" s="302"/>
      <c r="K65" s="267"/>
      <c r="L65" s="52"/>
      <c r="M65" s="52"/>
      <c r="N65" s="52"/>
      <c r="O65" s="52"/>
      <c r="P65" s="52"/>
      <c r="Q65" s="52"/>
      <c r="R65" s="268"/>
      <c r="S65" s="297"/>
    </row>
    <row r="66" spans="2:19" ht="15" customHeight="1" x14ac:dyDescent="0.35">
      <c r="B66" s="137"/>
      <c r="C66" s="51"/>
      <c r="D66" s="534"/>
      <c r="E66" s="534"/>
      <c r="F66" s="534"/>
      <c r="G66" s="534"/>
      <c r="H66" s="534"/>
      <c r="I66" s="259"/>
      <c r="J66" s="303"/>
      <c r="K66" s="587" t="s">
        <v>67</v>
      </c>
      <c r="L66" s="587"/>
      <c r="M66" s="587"/>
      <c r="N66" s="587"/>
      <c r="O66" s="587"/>
      <c r="P66" s="587"/>
      <c r="Q66" s="587"/>
      <c r="R66" s="587"/>
      <c r="S66" s="297"/>
    </row>
    <row r="67" spans="2:19" ht="4.5" customHeight="1" thickBot="1" x14ac:dyDescent="0.4">
      <c r="B67" s="137"/>
      <c r="C67" s="51"/>
      <c r="D67" s="239"/>
      <c r="E67" s="239"/>
      <c r="F67" s="239"/>
      <c r="G67" s="239"/>
      <c r="H67" s="239"/>
      <c r="I67" s="259"/>
      <c r="J67" s="303"/>
      <c r="K67" s="588"/>
      <c r="L67" s="588"/>
      <c r="M67" s="588"/>
      <c r="N67" s="588"/>
      <c r="O67" s="588"/>
      <c r="P67" s="588"/>
      <c r="Q67" s="588"/>
      <c r="R67" s="588"/>
      <c r="S67" s="297"/>
    </row>
    <row r="68" spans="2:19" ht="14.25" customHeight="1" thickBot="1" x14ac:dyDescent="0.4">
      <c r="B68" s="137"/>
      <c r="C68" s="51"/>
      <c r="D68" s="593" t="s">
        <v>52</v>
      </c>
      <c r="E68" s="590" t="s">
        <v>68</v>
      </c>
      <c r="F68" s="598" t="s">
        <v>54</v>
      </c>
      <c r="G68" s="601" t="s">
        <v>69</v>
      </c>
      <c r="H68" s="28"/>
      <c r="I68" s="291"/>
      <c r="J68" s="303"/>
      <c r="K68" s="589"/>
      <c r="L68" s="589"/>
      <c r="M68" s="589"/>
      <c r="N68" s="589"/>
      <c r="O68" s="589"/>
      <c r="P68" s="589"/>
      <c r="Q68" s="589"/>
      <c r="R68" s="589"/>
      <c r="S68" s="297"/>
    </row>
    <row r="69" spans="2:19" ht="14.25" customHeight="1" x14ac:dyDescent="0.35">
      <c r="B69" s="137"/>
      <c r="C69" s="51"/>
      <c r="D69" s="594"/>
      <c r="E69" s="592"/>
      <c r="F69" s="599"/>
      <c r="G69" s="602"/>
      <c r="H69" s="28"/>
      <c r="I69" s="291"/>
      <c r="J69" s="302"/>
      <c r="K69" s="269"/>
      <c r="L69" s="270"/>
      <c r="M69" s="270"/>
      <c r="N69" s="270"/>
      <c r="O69" s="270"/>
      <c r="P69" s="270"/>
      <c r="Q69" s="270"/>
      <c r="R69" s="271"/>
      <c r="S69" s="297"/>
    </row>
    <row r="70" spans="2:19" s="28" customFormat="1" ht="14.25" customHeight="1" thickBot="1" x14ac:dyDescent="0.4">
      <c r="B70" s="137"/>
      <c r="C70" s="51"/>
      <c r="D70" s="595"/>
      <c r="E70" s="591"/>
      <c r="F70" s="600"/>
      <c r="G70" s="603"/>
      <c r="I70" s="291"/>
      <c r="J70" s="302"/>
      <c r="K70" s="65" t="s">
        <v>70</v>
      </c>
      <c r="L70" s="261"/>
      <c r="Q70" s="263" t="str">
        <f>O58</f>
        <v/>
      </c>
      <c r="R70" s="69"/>
      <c r="S70" s="297"/>
    </row>
    <row r="71" spans="2:19" s="28" customFormat="1" ht="14.25" customHeight="1" x14ac:dyDescent="0.35">
      <c r="B71" s="137"/>
      <c r="C71" s="51"/>
      <c r="D71" s="487" t="s">
        <v>71</v>
      </c>
      <c r="E71" s="281">
        <f>'Drop downs'!$C$33*'Detailed Forecast by Month'!$S$8</f>
        <v>0</v>
      </c>
      <c r="F71" s="244"/>
      <c r="G71" s="282"/>
      <c r="I71" s="292"/>
      <c r="J71" s="302"/>
      <c r="K71" s="112"/>
      <c r="L71" s="14"/>
      <c r="R71" s="254"/>
      <c r="S71" s="297"/>
    </row>
    <row r="72" spans="2:19" s="28" customFormat="1" ht="14.25" customHeight="1" x14ac:dyDescent="0.35">
      <c r="B72" s="137"/>
      <c r="C72" s="51"/>
      <c r="D72" s="488" t="s">
        <v>72</v>
      </c>
      <c r="E72" s="278">
        <f>'Drop downs'!$C$34*'Detailed Forecast by Month'!$S$8</f>
        <v>0</v>
      </c>
      <c r="F72" s="244"/>
      <c r="G72" s="247"/>
      <c r="I72" s="292"/>
      <c r="J72" s="302"/>
      <c r="K72" s="65" t="s">
        <v>73</v>
      </c>
      <c r="L72" s="14"/>
      <c r="Q72" s="496" t="s">
        <v>74</v>
      </c>
      <c r="R72" s="254"/>
      <c r="S72" s="297"/>
    </row>
    <row r="73" spans="2:19" s="28" customFormat="1" ht="14.25" customHeight="1" x14ac:dyDescent="0.35">
      <c r="B73" s="137"/>
      <c r="C73" s="51"/>
      <c r="D73" s="488" t="s">
        <v>75</v>
      </c>
      <c r="E73" s="279">
        <f>'Drop downs'!C35*'Detailed Forecast by Month'!$S$8</f>
        <v>0</v>
      </c>
      <c r="F73" s="244"/>
      <c r="G73" s="248"/>
      <c r="I73" s="292"/>
      <c r="J73" s="301"/>
      <c r="K73" s="329" t="s">
        <v>76</v>
      </c>
      <c r="L73" s="189"/>
      <c r="P73" s="198"/>
      <c r="Q73" s="465"/>
      <c r="R73" s="69"/>
      <c r="S73" s="297"/>
    </row>
    <row r="74" spans="2:19" s="28" customFormat="1" ht="14.25" customHeight="1" x14ac:dyDescent="0.35">
      <c r="B74" s="137"/>
      <c r="C74" s="51"/>
      <c r="D74" s="488" t="s">
        <v>77</v>
      </c>
      <c r="E74" s="279">
        <f>'Drop downs'!C36*'Detailed Forecast by Month'!$S$8</f>
        <v>0</v>
      </c>
      <c r="F74" s="244"/>
      <c r="G74" s="249"/>
      <c r="I74" s="293"/>
      <c r="J74" s="301"/>
      <c r="K74" s="329" t="s">
        <v>78</v>
      </c>
      <c r="L74" s="189"/>
      <c r="P74" s="198"/>
      <c r="Q74" s="466"/>
      <c r="R74" s="50"/>
      <c r="S74" s="297"/>
    </row>
    <row r="75" spans="2:19" s="28" customFormat="1" ht="14.25" customHeight="1" x14ac:dyDescent="0.35">
      <c r="B75" s="137"/>
      <c r="C75" s="51"/>
      <c r="D75" s="488" t="s">
        <v>79</v>
      </c>
      <c r="E75" s="279">
        <f>IF('Detailed Forecast by Month'!S8=0,0,'Drop downs'!$E$9)</f>
        <v>0</v>
      </c>
      <c r="F75" s="244"/>
      <c r="G75" s="249"/>
      <c r="I75" s="293"/>
      <c r="J75" s="301"/>
      <c r="K75" s="329" t="s">
        <v>80</v>
      </c>
      <c r="L75" s="189"/>
      <c r="P75" s="198"/>
      <c r="Q75" s="465"/>
      <c r="R75" s="69"/>
      <c r="S75" s="297"/>
    </row>
    <row r="76" spans="2:19" s="28" customFormat="1" ht="14.25" customHeight="1" x14ac:dyDescent="0.35">
      <c r="B76" s="137"/>
      <c r="C76" s="51"/>
      <c r="D76" s="488" t="s">
        <v>81</v>
      </c>
      <c r="E76" s="279">
        <f>'Drop downs'!C38*'Detailed Forecast by Month'!$S$8</f>
        <v>0</v>
      </c>
      <c r="F76" s="244"/>
      <c r="G76" s="249"/>
      <c r="I76" s="293"/>
      <c r="J76" s="301"/>
      <c r="K76" s="329" t="s">
        <v>82</v>
      </c>
      <c r="L76" s="189"/>
      <c r="P76" s="198"/>
      <c r="Q76" s="465"/>
      <c r="R76" s="257"/>
      <c r="S76" s="297"/>
    </row>
    <row r="77" spans="2:19" s="28" customFormat="1" ht="14.25" customHeight="1" x14ac:dyDescent="0.35">
      <c r="B77" s="137"/>
      <c r="C77" s="51"/>
      <c r="D77" s="488" t="s">
        <v>83</v>
      </c>
      <c r="E77" s="279">
        <f>'Drop downs'!C39*'Detailed Forecast by Month'!$S$8</f>
        <v>0</v>
      </c>
      <c r="F77" s="244"/>
      <c r="G77" s="249"/>
      <c r="I77" s="293"/>
      <c r="J77" s="301"/>
      <c r="K77" s="329" t="s">
        <v>84</v>
      </c>
      <c r="L77" s="330"/>
      <c r="P77" s="467"/>
      <c r="Q77" s="468" t="str">
        <f>IFERROR((Q70-Q74-Q75+Q76)*P77,"")</f>
        <v/>
      </c>
      <c r="R77" s="69"/>
      <c r="S77" s="297"/>
    </row>
    <row r="78" spans="2:19" s="28" customFormat="1" ht="14.25" customHeight="1" x14ac:dyDescent="0.35">
      <c r="B78" s="137"/>
      <c r="C78" s="51"/>
      <c r="D78" s="488" t="s">
        <v>85</v>
      </c>
      <c r="E78" s="279">
        <f>'Drop downs'!C40*'Detailed Forecast by Month'!$S$8</f>
        <v>0</v>
      </c>
      <c r="F78" s="244"/>
      <c r="G78" s="249"/>
      <c r="I78" s="293"/>
      <c r="J78" s="301"/>
      <c r="K78" s="272"/>
      <c r="Q78" s="255"/>
      <c r="R78" s="50"/>
      <c r="S78" s="297"/>
    </row>
    <row r="79" spans="2:19" s="28" customFormat="1" ht="14.25" customHeight="1" thickBot="1" x14ac:dyDescent="0.4">
      <c r="B79" s="137"/>
      <c r="C79" s="51"/>
      <c r="D79" s="488" t="s">
        <v>86</v>
      </c>
      <c r="E79" s="279">
        <f>'Drop downs'!C41*'Detailed Forecast by Month'!$S$8</f>
        <v>0</v>
      </c>
      <c r="F79" s="244"/>
      <c r="G79" s="249"/>
      <c r="I79" s="293"/>
      <c r="J79" s="301"/>
      <c r="K79" s="67" t="s">
        <v>87</v>
      </c>
      <c r="L79" s="240"/>
      <c r="M79" s="240"/>
      <c r="N79" s="240"/>
      <c r="O79" s="240"/>
      <c r="P79" s="240"/>
      <c r="Q79" s="486" t="str">
        <f>IFERROR(Q70-Q73-Q74-Q75-Q76-Q77,"")</f>
        <v/>
      </c>
      <c r="R79" s="262"/>
      <c r="S79" s="297"/>
    </row>
    <row r="80" spans="2:19" s="28" customFormat="1" ht="14.25" customHeight="1" thickTop="1" x14ac:dyDescent="0.35">
      <c r="B80" s="137"/>
      <c r="C80" s="51"/>
      <c r="D80" s="488" t="s">
        <v>88</v>
      </c>
      <c r="E80" s="279">
        <f>IF('Detailed Forecast by Month'!S8=0,0,'Drop downs'!$F$9)</f>
        <v>0</v>
      </c>
      <c r="F80" s="244"/>
      <c r="G80" s="249"/>
      <c r="I80" s="293"/>
      <c r="J80" s="301"/>
      <c r="K80" s="112"/>
      <c r="L80" s="27"/>
      <c r="M80" s="27"/>
      <c r="N80" s="27"/>
      <c r="O80" s="14"/>
      <c r="P80" s="241"/>
      <c r="R80" s="69"/>
      <c r="S80" s="297"/>
    </row>
    <row r="81" spans="2:19" s="28" customFormat="1" ht="14.25" customHeight="1" thickBot="1" x14ac:dyDescent="0.4">
      <c r="B81" s="137"/>
      <c r="C81" s="51"/>
      <c r="D81" s="489" t="s">
        <v>89</v>
      </c>
      <c r="E81" s="280">
        <f>'Drop downs'!C43*'Detailed Forecast by Month'!$S$8</f>
        <v>0</v>
      </c>
      <c r="F81" s="246"/>
      <c r="G81" s="250"/>
      <c r="I81" s="293"/>
      <c r="J81" s="301"/>
      <c r="K81" s="112"/>
      <c r="L81" s="27"/>
      <c r="M81" s="27"/>
      <c r="N81" s="27"/>
      <c r="O81" s="284"/>
      <c r="P81" s="284"/>
      <c r="Q81" s="284"/>
      <c r="R81" s="285"/>
      <c r="S81" s="297"/>
    </row>
    <row r="82" spans="2:19" s="28" customFormat="1" ht="8.25" customHeight="1" thickBot="1" x14ac:dyDescent="0.4">
      <c r="B82" s="137"/>
      <c r="C82" s="123"/>
      <c r="D82" s="52"/>
      <c r="E82" s="53"/>
      <c r="F82" s="53"/>
      <c r="G82" s="53"/>
      <c r="H82" s="53"/>
      <c r="I82" s="283"/>
      <c r="J82" s="304"/>
      <c r="K82" s="273"/>
      <c r="L82" s="53"/>
      <c r="M82" s="53"/>
      <c r="N82" s="53"/>
      <c r="O82" s="53"/>
      <c r="P82" s="53"/>
      <c r="Q82" s="53"/>
      <c r="R82" s="124"/>
      <c r="S82" s="297"/>
    </row>
    <row r="83" spans="2:19" s="28" customFormat="1" ht="11.25" customHeight="1" thickBot="1" x14ac:dyDescent="0.4">
      <c r="B83" s="139"/>
      <c r="C83" s="140"/>
      <c r="D83" s="141"/>
      <c r="E83" s="142"/>
      <c r="F83" s="142"/>
      <c r="G83" s="142"/>
      <c r="H83" s="142"/>
      <c r="I83" s="294"/>
      <c r="J83" s="296"/>
      <c r="K83" s="296"/>
      <c r="L83" s="296"/>
      <c r="M83" s="296"/>
      <c r="N83" s="296"/>
      <c r="O83" s="296"/>
      <c r="P83" s="296"/>
      <c r="Q83" s="296"/>
      <c r="R83" s="305"/>
      <c r="S83" s="306"/>
    </row>
    <row r="84" spans="2:19" s="28" customFormat="1" x14ac:dyDescent="0.35">
      <c r="C84" s="30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</row>
    <row r="85" spans="2:19" s="28" customFormat="1" x14ac:dyDescent="0.35">
      <c r="C85" s="30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</row>
    <row r="86" spans="2:19" s="28" customFormat="1" x14ac:dyDescent="0.35">
      <c r="C86" s="30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</row>
    <row r="87" spans="2:19" s="28" customFormat="1" x14ac:dyDescent="0.35">
      <c r="C87" s="30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</row>
    <row r="88" spans="2:19" s="28" customFormat="1" x14ac:dyDescent="0.35">
      <c r="C88" s="30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</row>
    <row r="89" spans="2:19" s="28" customFormat="1" x14ac:dyDescent="0.35">
      <c r="C89" s="30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</row>
    <row r="90" spans="2:19" s="28" customFormat="1" x14ac:dyDescent="0.35">
      <c r="C90" s="30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</row>
    <row r="91" spans="2:19" s="28" customFormat="1" x14ac:dyDescent="0.35">
      <c r="C91" s="30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</row>
    <row r="92" spans="2:19" s="28" customFormat="1" x14ac:dyDescent="0.35">
      <c r="C92" s="30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</row>
    <row r="93" spans="2:19" s="28" customFormat="1" x14ac:dyDescent="0.35">
      <c r="C93" s="30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</row>
    <row r="94" spans="2:19" s="28" customFormat="1" x14ac:dyDescent="0.35">
      <c r="C94" s="30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</row>
    <row r="95" spans="2:19" s="28" customFormat="1" x14ac:dyDescent="0.35">
      <c r="C95" s="30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</row>
    <row r="96" spans="2:19" s="28" customFormat="1" x14ac:dyDescent="0.35">
      <c r="C96" s="30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</row>
    <row r="97" spans="3:18" s="28" customFormat="1" x14ac:dyDescent="0.35">
      <c r="C97" s="30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</row>
    <row r="98" spans="3:18" s="28" customFormat="1" x14ac:dyDescent="0.35">
      <c r="C98" s="30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3:18" s="28" customFormat="1" x14ac:dyDescent="0.35">
      <c r="C99" s="30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</row>
    <row r="100" spans="3:18" s="28" customFormat="1" x14ac:dyDescent="0.35">
      <c r="C100" s="30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3:18" s="28" customFormat="1" x14ac:dyDescent="0.35">
      <c r="C101" s="30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3:18" s="28" customFormat="1" x14ac:dyDescent="0.35">
      <c r="C102" s="30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3:18" s="28" customFormat="1" x14ac:dyDescent="0.35">
      <c r="C103" s="30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3:18" s="28" customFormat="1" x14ac:dyDescent="0.35">
      <c r="C104" s="30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3:18" s="28" customFormat="1" x14ac:dyDescent="0.35">
      <c r="C105" s="30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3:18" s="28" customFormat="1" x14ac:dyDescent="0.35">
      <c r="C106" s="30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3:18" s="28" customFormat="1" x14ac:dyDescent="0.35">
      <c r="C107" s="30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3:18" s="28" customFormat="1" x14ac:dyDescent="0.35">
      <c r="C108" s="30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3:18" s="28" customFormat="1" x14ac:dyDescent="0.35">
      <c r="C109" s="30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3:18" s="28" customFormat="1" x14ac:dyDescent="0.35">
      <c r="C110" s="30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3:18" s="28" customFormat="1" x14ac:dyDescent="0.35">
      <c r="C111" s="30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3:18" s="28" customFormat="1" x14ac:dyDescent="0.35">
      <c r="C112" s="30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3:18" s="28" customFormat="1" x14ac:dyDescent="0.35">
      <c r="C113" s="30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3:18" s="28" customFormat="1" x14ac:dyDescent="0.35">
      <c r="C114" s="30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3:18" s="28" customFormat="1" x14ac:dyDescent="0.35">
      <c r="C115" s="30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3:18" s="28" customFormat="1" x14ac:dyDescent="0.35">
      <c r="C116" s="30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3:18" s="28" customFormat="1" x14ac:dyDescent="0.35">
      <c r="C117" s="30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3:18" s="28" customFormat="1" x14ac:dyDescent="0.35">
      <c r="C118" s="30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</row>
    <row r="119" spans="3:18" s="28" customFormat="1" x14ac:dyDescent="0.35">
      <c r="C119" s="30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</row>
    <row r="120" spans="3:18" s="28" customFormat="1" x14ac:dyDescent="0.35">
      <c r="C120" s="30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</row>
    <row r="121" spans="3:18" s="28" customFormat="1" x14ac:dyDescent="0.35">
      <c r="C121" s="30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</row>
    <row r="122" spans="3:18" s="28" customFormat="1" x14ac:dyDescent="0.35">
      <c r="C122" s="30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</row>
    <row r="123" spans="3:18" s="28" customFormat="1" x14ac:dyDescent="0.35">
      <c r="C123" s="30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</row>
    <row r="124" spans="3:18" s="28" customFormat="1" x14ac:dyDescent="0.35">
      <c r="C124" s="30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</row>
    <row r="125" spans="3:18" s="28" customFormat="1" x14ac:dyDescent="0.35">
      <c r="C125" s="30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</row>
    <row r="126" spans="3:18" s="28" customFormat="1" x14ac:dyDescent="0.35">
      <c r="C126" s="30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</row>
    <row r="127" spans="3:18" s="28" customFormat="1" x14ac:dyDescent="0.35">
      <c r="C127" s="30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</row>
    <row r="128" spans="3:18" s="28" customFormat="1" x14ac:dyDescent="0.35">
      <c r="C128" s="30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</row>
    <row r="129" spans="3:18" s="28" customFormat="1" x14ac:dyDescent="0.35">
      <c r="C129" s="30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</row>
    <row r="130" spans="3:18" s="28" customFormat="1" x14ac:dyDescent="0.35">
      <c r="C130" s="30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</row>
    <row r="131" spans="3:18" s="28" customFormat="1" x14ac:dyDescent="0.35">
      <c r="C131" s="30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</row>
    <row r="132" spans="3:18" s="28" customFormat="1" x14ac:dyDescent="0.35">
      <c r="C132" s="30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</row>
    <row r="133" spans="3:18" s="28" customFormat="1" x14ac:dyDescent="0.35">
      <c r="C133" s="30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</row>
    <row r="134" spans="3:18" s="28" customFormat="1" x14ac:dyDescent="0.35">
      <c r="C134" s="30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</row>
    <row r="135" spans="3:18" s="28" customFormat="1" x14ac:dyDescent="0.35">
      <c r="C135" s="30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</row>
    <row r="136" spans="3:18" s="28" customFormat="1" x14ac:dyDescent="0.35">
      <c r="C136" s="30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</row>
    <row r="137" spans="3:18" s="28" customFormat="1" x14ac:dyDescent="0.35">
      <c r="C137" s="30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</row>
    <row r="138" spans="3:18" s="28" customFormat="1" x14ac:dyDescent="0.35">
      <c r="C138" s="30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</row>
    <row r="139" spans="3:18" s="28" customFormat="1" x14ac:dyDescent="0.35">
      <c r="C139" s="30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</row>
    <row r="140" spans="3:18" s="28" customFormat="1" x14ac:dyDescent="0.35">
      <c r="C140" s="30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</row>
    <row r="141" spans="3:18" s="28" customFormat="1" x14ac:dyDescent="0.35">
      <c r="C141" s="30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</row>
    <row r="142" spans="3:18" s="28" customFormat="1" x14ac:dyDescent="0.35">
      <c r="C142" s="30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</row>
    <row r="143" spans="3:18" s="28" customFormat="1" x14ac:dyDescent="0.35">
      <c r="C143" s="30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</row>
    <row r="144" spans="3:18" s="28" customFormat="1" x14ac:dyDescent="0.35">
      <c r="C144" s="30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</row>
    <row r="145" spans="3:18" s="28" customFormat="1" x14ac:dyDescent="0.35">
      <c r="C145" s="30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</row>
    <row r="146" spans="3:18" s="28" customFormat="1" x14ac:dyDescent="0.35">
      <c r="C146" s="30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</row>
    <row r="147" spans="3:18" s="28" customFormat="1" x14ac:dyDescent="0.35">
      <c r="C147" s="30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</row>
    <row r="148" spans="3:18" s="28" customFormat="1" x14ac:dyDescent="0.35">
      <c r="C148" s="30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</row>
    <row r="149" spans="3:18" s="28" customFormat="1" x14ac:dyDescent="0.35">
      <c r="C149" s="30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</row>
    <row r="150" spans="3:18" s="28" customFormat="1" x14ac:dyDescent="0.35">
      <c r="C150" s="30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</row>
    <row r="151" spans="3:18" s="28" customFormat="1" x14ac:dyDescent="0.35">
      <c r="C151" s="30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</row>
    <row r="152" spans="3:18" s="28" customFormat="1" x14ac:dyDescent="0.35">
      <c r="C152" s="30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</row>
    <row r="153" spans="3:18" s="28" customFormat="1" x14ac:dyDescent="0.35">
      <c r="C153" s="30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</row>
    <row r="154" spans="3:18" s="28" customFormat="1" x14ac:dyDescent="0.35">
      <c r="C154" s="30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</row>
    <row r="155" spans="3:18" s="28" customFormat="1" x14ac:dyDescent="0.35">
      <c r="C155" s="30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</row>
    <row r="156" spans="3:18" s="28" customFormat="1" x14ac:dyDescent="0.35">
      <c r="C156" s="30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</row>
    <row r="157" spans="3:18" s="28" customFormat="1" x14ac:dyDescent="0.35">
      <c r="C157" s="30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</row>
    <row r="158" spans="3:18" s="28" customFormat="1" x14ac:dyDescent="0.35">
      <c r="C158" s="30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</row>
    <row r="159" spans="3:18" s="28" customFormat="1" x14ac:dyDescent="0.35">
      <c r="C159" s="30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</row>
    <row r="160" spans="3:18" s="28" customFormat="1" x14ac:dyDescent="0.35">
      <c r="C160" s="30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</row>
    <row r="161" spans="3:18" s="28" customFormat="1" x14ac:dyDescent="0.35">
      <c r="C161" s="30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</row>
    <row r="162" spans="3:18" s="28" customFormat="1" x14ac:dyDescent="0.35">
      <c r="C162" s="30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</row>
    <row r="163" spans="3:18" s="28" customFormat="1" x14ac:dyDescent="0.35">
      <c r="C163" s="30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</row>
    <row r="164" spans="3:18" s="28" customFormat="1" x14ac:dyDescent="0.35">
      <c r="C164" s="30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</row>
    <row r="165" spans="3:18" s="28" customFormat="1" x14ac:dyDescent="0.35">
      <c r="C165" s="30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</row>
    <row r="166" spans="3:18" s="28" customFormat="1" x14ac:dyDescent="0.35">
      <c r="C166" s="30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</row>
    <row r="167" spans="3:18" s="28" customFormat="1" x14ac:dyDescent="0.35">
      <c r="C167" s="30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</row>
    <row r="168" spans="3:18" s="28" customFormat="1" x14ac:dyDescent="0.35">
      <c r="C168" s="30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</row>
    <row r="169" spans="3:18" s="28" customFormat="1" x14ac:dyDescent="0.35">
      <c r="C169" s="30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</row>
    <row r="170" spans="3:18" s="28" customFormat="1" x14ac:dyDescent="0.35">
      <c r="C170" s="30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</row>
    <row r="171" spans="3:18" s="28" customFormat="1" x14ac:dyDescent="0.35">
      <c r="C171" s="30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</row>
    <row r="172" spans="3:18" s="28" customFormat="1" x14ac:dyDescent="0.35">
      <c r="C172" s="30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</row>
    <row r="173" spans="3:18" s="28" customFormat="1" x14ac:dyDescent="0.35">
      <c r="C173" s="30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</row>
    <row r="174" spans="3:18" s="28" customFormat="1" x14ac:dyDescent="0.35">
      <c r="C174" s="30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</row>
    <row r="175" spans="3:18" s="28" customFormat="1" x14ac:dyDescent="0.35">
      <c r="C175" s="30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</row>
    <row r="176" spans="3:18" s="28" customFormat="1" x14ac:dyDescent="0.35">
      <c r="C176" s="30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</row>
    <row r="177" spans="3:18" s="28" customFormat="1" x14ac:dyDescent="0.35">
      <c r="C177" s="30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</row>
    <row r="178" spans="3:18" s="28" customFormat="1" x14ac:dyDescent="0.35">
      <c r="C178" s="30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</row>
    <row r="179" spans="3:18" s="28" customFormat="1" x14ac:dyDescent="0.35">
      <c r="C179" s="30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</row>
    <row r="180" spans="3:18" s="28" customFormat="1" x14ac:dyDescent="0.35">
      <c r="C180" s="30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</row>
    <row r="181" spans="3:18" s="28" customFormat="1" x14ac:dyDescent="0.35">
      <c r="C181" s="30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</row>
    <row r="182" spans="3:18" s="28" customFormat="1" x14ac:dyDescent="0.35">
      <c r="C182" s="30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</row>
    <row r="183" spans="3:18" s="28" customFormat="1" x14ac:dyDescent="0.35">
      <c r="C183" s="30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</row>
    <row r="184" spans="3:18" s="28" customFormat="1" x14ac:dyDescent="0.35">
      <c r="C184" s="30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</row>
    <row r="185" spans="3:18" s="28" customFormat="1" x14ac:dyDescent="0.35">
      <c r="C185" s="30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</row>
    <row r="186" spans="3:18" s="28" customFormat="1" x14ac:dyDescent="0.35">
      <c r="C186" s="30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</row>
    <row r="187" spans="3:18" s="28" customFormat="1" x14ac:dyDescent="0.35">
      <c r="C187" s="30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</row>
    <row r="188" spans="3:18" s="28" customFormat="1" x14ac:dyDescent="0.35">
      <c r="C188" s="30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</row>
    <row r="189" spans="3:18" s="28" customFormat="1" x14ac:dyDescent="0.35">
      <c r="C189" s="30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</row>
    <row r="190" spans="3:18" s="28" customFormat="1" x14ac:dyDescent="0.35">
      <c r="C190" s="30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</row>
    <row r="191" spans="3:18" s="28" customFormat="1" x14ac:dyDescent="0.35">
      <c r="C191" s="30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</row>
    <row r="192" spans="3:18" s="28" customFormat="1" x14ac:dyDescent="0.35">
      <c r="C192" s="30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</row>
    <row r="193" spans="3:18" s="28" customFormat="1" x14ac:dyDescent="0.35">
      <c r="C193" s="30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</row>
    <row r="194" spans="3:18" s="28" customFormat="1" x14ac:dyDescent="0.35">
      <c r="C194" s="30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</row>
    <row r="195" spans="3:18" s="28" customFormat="1" x14ac:dyDescent="0.35">
      <c r="C195" s="30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</row>
    <row r="196" spans="3:18" s="28" customFormat="1" x14ac:dyDescent="0.35">
      <c r="C196" s="30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</row>
    <row r="197" spans="3:18" s="28" customFormat="1" x14ac:dyDescent="0.35">
      <c r="C197" s="30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</row>
    <row r="198" spans="3:18" s="28" customFormat="1" x14ac:dyDescent="0.35">
      <c r="C198" s="30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</row>
    <row r="199" spans="3:18" s="28" customFormat="1" x14ac:dyDescent="0.35">
      <c r="C199" s="30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</row>
    <row r="200" spans="3:18" s="28" customFormat="1" x14ac:dyDescent="0.35">
      <c r="C200" s="30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</row>
    <row r="201" spans="3:18" s="28" customFormat="1" x14ac:dyDescent="0.35">
      <c r="C201" s="30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</row>
    <row r="202" spans="3:18" s="28" customFormat="1" x14ac:dyDescent="0.35">
      <c r="C202" s="30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</row>
    <row r="203" spans="3:18" s="28" customFormat="1" x14ac:dyDescent="0.35">
      <c r="C203" s="30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</row>
    <row r="204" spans="3:18" s="28" customFormat="1" x14ac:dyDescent="0.35">
      <c r="C204" s="30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</row>
    <row r="205" spans="3:18" s="28" customFormat="1" x14ac:dyDescent="0.35">
      <c r="C205" s="30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</row>
    <row r="206" spans="3:18" s="28" customFormat="1" x14ac:dyDescent="0.35">
      <c r="C206" s="30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</row>
    <row r="207" spans="3:18" s="28" customFormat="1" x14ac:dyDescent="0.35">
      <c r="C207" s="30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</row>
    <row r="208" spans="3:18" s="28" customFormat="1" x14ac:dyDescent="0.35">
      <c r="C208" s="30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</row>
    <row r="209" spans="3:18" s="28" customFormat="1" x14ac:dyDescent="0.35">
      <c r="C209" s="30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</row>
    <row r="210" spans="3:18" s="28" customFormat="1" x14ac:dyDescent="0.35">
      <c r="C210" s="30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</row>
    <row r="211" spans="3:18" s="28" customFormat="1" x14ac:dyDescent="0.35">
      <c r="C211" s="30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</row>
    <row r="212" spans="3:18" s="28" customFormat="1" x14ac:dyDescent="0.35">
      <c r="C212" s="30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</row>
    <row r="213" spans="3:18" s="28" customFormat="1" x14ac:dyDescent="0.35">
      <c r="C213" s="30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</row>
    <row r="214" spans="3:18" s="28" customFormat="1" x14ac:dyDescent="0.35">
      <c r="C214" s="30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</row>
    <row r="215" spans="3:18" s="28" customFormat="1" x14ac:dyDescent="0.35">
      <c r="C215" s="30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</row>
    <row r="216" spans="3:18" s="28" customFormat="1" x14ac:dyDescent="0.35">
      <c r="C216" s="30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</row>
    <row r="217" spans="3:18" s="28" customFormat="1" x14ac:dyDescent="0.35">
      <c r="C217" s="30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</row>
    <row r="218" spans="3:18" s="28" customFormat="1" x14ac:dyDescent="0.35">
      <c r="C218" s="30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</row>
    <row r="219" spans="3:18" s="28" customFormat="1" x14ac:dyDescent="0.35">
      <c r="C219" s="30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</row>
    <row r="220" spans="3:18" s="28" customFormat="1" x14ac:dyDescent="0.35">
      <c r="C220" s="30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</row>
    <row r="221" spans="3:18" s="28" customFormat="1" x14ac:dyDescent="0.35">
      <c r="C221" s="30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</row>
    <row r="222" spans="3:18" s="28" customFormat="1" x14ac:dyDescent="0.35">
      <c r="C222" s="30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</row>
    <row r="223" spans="3:18" s="28" customFormat="1" x14ac:dyDescent="0.35">
      <c r="C223" s="30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</row>
    <row r="224" spans="3:18" s="28" customFormat="1" x14ac:dyDescent="0.35">
      <c r="C224" s="30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</row>
    <row r="225" spans="3:18" s="28" customFormat="1" x14ac:dyDescent="0.35">
      <c r="C225" s="30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</row>
    <row r="226" spans="3:18" s="28" customFormat="1" x14ac:dyDescent="0.35">
      <c r="C226" s="30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</row>
  </sheetData>
  <sheetProtection algorithmName="SHA-512" hashValue="Nr66OB2zsuM+9NpRC5TK3ztyxZgKmr1WXavxCHEjql9/BgiQI9okt69COuC0nMD3kIaqDJZB0wAhiL0xGgVhZw==" saltValue="tvXvr80enXPlFK9vhPMHGw==" spinCount="100000" sheet="1"/>
  <mergeCells count="90">
    <mergeCell ref="J33:K33"/>
    <mergeCell ref="J32:K32"/>
    <mergeCell ref="J31:K31"/>
    <mergeCell ref="J42:K42"/>
    <mergeCell ref="J41:K41"/>
    <mergeCell ref="J40:K40"/>
    <mergeCell ref="J39:K39"/>
    <mergeCell ref="J38:K38"/>
    <mergeCell ref="J35:K35"/>
    <mergeCell ref="K66:R68"/>
    <mergeCell ref="E56:E57"/>
    <mergeCell ref="E68:E70"/>
    <mergeCell ref="D68:D70"/>
    <mergeCell ref="D56:D57"/>
    <mergeCell ref="D65:H66"/>
    <mergeCell ref="F68:F70"/>
    <mergeCell ref="G68:G70"/>
    <mergeCell ref="J7:K7"/>
    <mergeCell ref="K46:R46"/>
    <mergeCell ref="J27:K27"/>
    <mergeCell ref="J26:K26"/>
    <mergeCell ref="J25:K25"/>
    <mergeCell ref="J23:K23"/>
    <mergeCell ref="J22:K22"/>
    <mergeCell ref="J21:K21"/>
    <mergeCell ref="J20:K20"/>
    <mergeCell ref="J28:K28"/>
    <mergeCell ref="J12:K12"/>
    <mergeCell ref="J11:K11"/>
    <mergeCell ref="J37:K37"/>
    <mergeCell ref="J36:K36"/>
    <mergeCell ref="J24:K24"/>
    <mergeCell ref="J34:K34"/>
    <mergeCell ref="J17:K17"/>
    <mergeCell ref="J16:K16"/>
    <mergeCell ref="J15:K15"/>
    <mergeCell ref="J14:K14"/>
    <mergeCell ref="J9:K9"/>
    <mergeCell ref="H22:I22"/>
    <mergeCell ref="H21:I21"/>
    <mergeCell ref="H20:I20"/>
    <mergeCell ref="H28:I28"/>
    <mergeCell ref="H27:I27"/>
    <mergeCell ref="H26:I26"/>
    <mergeCell ref="H25:I25"/>
    <mergeCell ref="H32:I32"/>
    <mergeCell ref="H31:I31"/>
    <mergeCell ref="H30:I30"/>
    <mergeCell ref="H23:I23"/>
    <mergeCell ref="H24:I24"/>
    <mergeCell ref="H7:I7"/>
    <mergeCell ref="H9:I9"/>
    <mergeCell ref="H17:I17"/>
    <mergeCell ref="H16:I16"/>
    <mergeCell ref="H15:I15"/>
    <mergeCell ref="H14:I14"/>
    <mergeCell ref="H12:I12"/>
    <mergeCell ref="H11:I11"/>
    <mergeCell ref="J8:K8"/>
    <mergeCell ref="H8:I8"/>
    <mergeCell ref="C46:I46"/>
    <mergeCell ref="F56:F57"/>
    <mergeCell ref="G56:G57"/>
    <mergeCell ref="D53:H54"/>
    <mergeCell ref="H44:I44"/>
    <mergeCell ref="J30:K30"/>
    <mergeCell ref="H40:I40"/>
    <mergeCell ref="H39:I39"/>
    <mergeCell ref="H38:I38"/>
    <mergeCell ref="H37:I37"/>
    <mergeCell ref="H36:I36"/>
    <mergeCell ref="H35:I35"/>
    <mergeCell ref="H34:I34"/>
    <mergeCell ref="H33:I33"/>
    <mergeCell ref="C2:R2"/>
    <mergeCell ref="D55:G55"/>
    <mergeCell ref="D48:F49"/>
    <mergeCell ref="G48:G49"/>
    <mergeCell ref="P6:R6"/>
    <mergeCell ref="M6:O6"/>
    <mergeCell ref="H6:L6"/>
    <mergeCell ref="E6:G6"/>
    <mergeCell ref="C5:D7"/>
    <mergeCell ref="N3:P3"/>
    <mergeCell ref="C3:M3"/>
    <mergeCell ref="Q48:Q52"/>
    <mergeCell ref="P48:P52"/>
    <mergeCell ref="O48:O52"/>
    <mergeCell ref="H42:I42"/>
    <mergeCell ref="H41:I41"/>
  </mergeCells>
  <conditionalFormatting sqref="E11:H12 J11:J12 L11:R12 F13:R13 E14:H17 J14:J17">
    <cfRule type="expression" dxfId="18" priority="40">
      <formula>IF(E$9="bottoms-up",TRUE,FALSE)</formula>
    </cfRule>
  </conditionalFormatting>
  <conditionalFormatting sqref="E14:H17 J14:J17 E32:H33 J32:J33 L32:R33">
    <cfRule type="expression" dxfId="17" priority="44">
      <formula>IF(E$9="last year",TRUE,FALSE)</formula>
    </cfRule>
  </conditionalFormatting>
  <conditionalFormatting sqref="E20:H23">
    <cfRule type="expression" dxfId="16" priority="7">
      <formula>IF(E$9="metrics",TRUE,FALSE)</formula>
    </cfRule>
  </conditionalFormatting>
  <conditionalFormatting sqref="E25:H28">
    <cfRule type="expression" dxfId="15" priority="13">
      <formula>IF(E$9="metrics",TRUE,FALSE)</formula>
    </cfRule>
  </conditionalFormatting>
  <conditionalFormatting sqref="F58:F63 F71:F81">
    <cfRule type="containsText" dxfId="14" priority="33" operator="containsText" text="yes">
      <formula>NOT(ISERROR(SEARCH("yes",F58)))</formula>
    </cfRule>
  </conditionalFormatting>
  <conditionalFormatting sqref="G58:G63 G71:G81">
    <cfRule type="expression" dxfId="13" priority="32">
      <formula>IF(F58="yes",TRUE,FALSE)</formula>
    </cfRule>
  </conditionalFormatting>
  <conditionalFormatting sqref="H44">
    <cfRule type="expression" dxfId="12" priority="11">
      <formula>IF(H$9="bottoms-up",TRUE,FALSE)</formula>
    </cfRule>
    <cfRule type="expression" dxfId="11" priority="12">
      <formula>IF(H$9="last year",TRUE,FALSE)</formula>
    </cfRule>
  </conditionalFormatting>
  <conditionalFormatting sqref="I58:I63 I71:I81">
    <cfRule type="expression" dxfId="10" priority="45">
      <formula>IF(G58="yes",TRUE,FALSE)</formula>
    </cfRule>
  </conditionalFormatting>
  <conditionalFormatting sqref="J20:J23 L20:R23 J25:J28 L25:R28 E30:H31 J30:J31 L30:R31">
    <cfRule type="expression" dxfId="9" priority="41">
      <formula>IF(E$9="metrics",TRUE,FALSE)</formula>
    </cfRule>
  </conditionalFormatting>
  <conditionalFormatting sqref="L14:R17">
    <cfRule type="expression" dxfId="8" priority="8">
      <formula>IF(L$9="bottoms-up",TRUE,FALSE)</formula>
    </cfRule>
    <cfRule type="expression" dxfId="7" priority="9">
      <formula>IF(L$9="last year",TRUE,FALSE)</formula>
    </cfRule>
  </conditionalFormatting>
  <conditionalFormatting sqref="Q56:Q57">
    <cfRule type="cellIs" dxfId="6" priority="10" operator="lessThan">
      <formula>0</formula>
    </cfRule>
  </conditionalFormatting>
  <conditionalFormatting sqref="Q58 Q60 Q79">
    <cfRule type="cellIs" dxfId="5" priority="1" operator="lessThan">
      <formula>0</formula>
    </cfRule>
  </conditionalFormatting>
  <conditionalFormatting sqref="Q79">
    <cfRule type="cellIs" dxfId="4" priority="2" operator="lessThan">
      <formula>0</formula>
    </cfRule>
  </conditionalFormatting>
  <dataValidations count="3">
    <dataValidation type="decimal" allowBlank="1" showInputMessage="1" showErrorMessage="1" sqref="J16:J17 E16:H17 L16:R17" xr:uid="{91143B0E-7816-49DB-9CE4-A5A9B9EEBE9F}">
      <formula1>-1</formula1>
      <formula2>1</formula2>
    </dataValidation>
    <dataValidation type="decimal" operator="greaterThanOrEqual" allowBlank="1" showInputMessage="1" showErrorMessage="1" sqref="G71:G76 I71:I76 I58:I63 G58:G63" xr:uid="{6396A50C-1FE0-4F99-AFD8-6BF1BCA06E32}">
      <formula1>0</formula1>
    </dataValidation>
    <dataValidation type="whole" operator="greaterThanOrEqual" allowBlank="1" showInputMessage="1" showErrorMessage="1" sqref="I74:I81 G74:G81" xr:uid="{DDCD5FE9-BC6F-47C4-BEAB-BC2163A666E1}">
      <formula1>0</formula1>
    </dataValidation>
  </dataValidations>
  <pageMargins left="0.2" right="0.2" top="0.75" bottom="0.25" header="0" footer="0"/>
  <pageSetup paperSize="5" scale="88" fitToHeight="2" orientation="landscape" r:id="rId1"/>
  <rowBreaks count="1" manualBreakCount="1">
    <brk id="45" min="1" max="1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2FC7A93-6171-45ED-82F1-5474305E1EF3}">
          <x14:formula1>
            <xm:f>'Drop downs'!$A$2:$A$3</xm:f>
          </x14:formula1>
          <xm:sqref>F71:F81 I51 G51 F58:F63</xm:sqref>
        </x14:dataValidation>
        <x14:dataValidation type="list" allowBlank="1" showInputMessage="1" showErrorMessage="1" xr:uid="{2262AC76-45D2-40BD-B170-D64FDDD935A6}">
          <x14:formula1>
            <xm:f>'Drop downs'!$B$2:$B$3</xm:f>
          </x14:formula1>
          <xm:sqref>J9 F9:H9 L9:R9</xm:sqref>
        </x14:dataValidation>
        <x14:dataValidation type="list" allowBlank="1" showInputMessage="1" showErrorMessage="1" xr:uid="{04C7CF70-5A7A-4070-ABE4-1EF8C2CE7D78}">
          <x14:formula1>
            <xm:f>'Drop downs'!$B$1:$B$3</xm:f>
          </x14:formula1>
          <xm:sqref>E9</xm:sqref>
        </x14:dataValidation>
        <x14:dataValidation type="list" allowBlank="1" showInputMessage="1" showErrorMessage="1" xr:uid="{526DAE64-11A8-4D32-A330-F357485EE758}">
          <x14:formula1>
            <xm:f>'Drop downs'!$H$14:$H$25</xm:f>
          </x14:formula1>
          <xm:sqref>N4 Q3</xm:sqref>
        </x14:dataValidation>
        <x14:dataValidation type="list" allowBlank="1" showInputMessage="1" showErrorMessage="1" xr:uid="{4BE09EA9-C56E-46B9-8F98-35EA0B2D4522}">
          <x14:formula1>
            <xm:f>'Drop downs'!$K$14:$K$21</xm:f>
          </x14:formula1>
          <xm:sqref>R3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24C19-780F-4A83-B6C4-E1C6CC1DA6FF}">
  <dimension ref="A1:Z66"/>
  <sheetViews>
    <sheetView zoomScale="110" zoomScaleNormal="11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D1" sqref="D1:F1048576"/>
    </sheetView>
  </sheetViews>
  <sheetFormatPr defaultColWidth="9.1796875" defaultRowHeight="15.5" x14ac:dyDescent="0.35"/>
  <cols>
    <col min="1" max="1" width="4.453125" style="456" customWidth="1"/>
    <col min="2" max="2" width="4.453125" style="14" customWidth="1"/>
    <col min="3" max="3" width="25.453125" style="14" customWidth="1"/>
    <col min="4" max="4" width="10.1796875" style="457" hidden="1" customWidth="1"/>
    <col min="5" max="5" width="9.26953125" style="457" hidden="1" customWidth="1"/>
    <col min="6" max="6" width="22.81640625" style="441" hidden="1" customWidth="1"/>
    <col min="7" max="11" width="10.453125" style="38" customWidth="1"/>
    <col min="12" max="18" width="10.453125" style="14" customWidth="1"/>
    <col min="19" max="19" width="13.26953125" style="14" customWidth="1"/>
    <col min="20" max="20" width="2.26953125" style="14" customWidth="1"/>
    <col min="21" max="21" width="13.453125" style="14" customWidth="1"/>
    <col min="22" max="22" width="14.453125" style="14" customWidth="1"/>
    <col min="23" max="24" width="9.1796875" style="14"/>
    <col min="25" max="25" width="10" style="14" bestFit="1" customWidth="1"/>
    <col min="26" max="16384" width="9.1796875" style="14"/>
  </cols>
  <sheetData>
    <row r="1" spans="1:26" ht="29.25" customHeight="1" x14ac:dyDescent="0.35">
      <c r="A1" s="607" t="s">
        <v>90</v>
      </c>
      <c r="B1" s="608"/>
      <c r="C1" s="609"/>
      <c r="D1" s="484" t="s">
        <v>91</v>
      </c>
      <c r="E1" s="615" t="s">
        <v>92</v>
      </c>
      <c r="F1" s="617" t="s">
        <v>93</v>
      </c>
      <c r="G1" s="621" t="e">
        <f>'Drop downs'!I9</f>
        <v>#N/A</v>
      </c>
      <c r="H1" s="621" t="e">
        <f>'Drop downs'!J9</f>
        <v>#N/A</v>
      </c>
      <c r="I1" s="621" t="e">
        <f>'Drop downs'!K9</f>
        <v>#N/A</v>
      </c>
      <c r="J1" s="621" t="e">
        <f>'Drop downs'!L9</f>
        <v>#N/A</v>
      </c>
      <c r="K1" s="621" t="e">
        <f>'Drop downs'!M9</f>
        <v>#N/A</v>
      </c>
      <c r="L1" s="621" t="e">
        <f>'Drop downs'!N9</f>
        <v>#N/A</v>
      </c>
      <c r="M1" s="621" t="e">
        <f>'Drop downs'!O9</f>
        <v>#N/A</v>
      </c>
      <c r="N1" s="621" t="e">
        <f>'Drop downs'!P9</f>
        <v>#N/A</v>
      </c>
      <c r="O1" s="621" t="e">
        <f>'Drop downs'!Q9</f>
        <v>#N/A</v>
      </c>
      <c r="P1" s="621" t="e">
        <f>'Drop downs'!R9</f>
        <v>#N/A</v>
      </c>
      <c r="Q1" s="621" t="e">
        <f>'Drop downs'!S9</f>
        <v>#N/A</v>
      </c>
      <c r="R1" s="621" t="e">
        <f>'Drop downs'!T9</f>
        <v>#N/A</v>
      </c>
      <c r="S1" s="613" t="s">
        <v>94</v>
      </c>
      <c r="T1" s="334"/>
      <c r="U1" s="619" t="s">
        <v>95</v>
      </c>
      <c r="V1" s="605" t="s">
        <v>96</v>
      </c>
    </row>
    <row r="2" spans="1:26" s="336" customFormat="1" ht="19.75" customHeight="1" thickBot="1" x14ac:dyDescent="0.4">
      <c r="A2" s="610"/>
      <c r="B2" s="611"/>
      <c r="C2" s="612"/>
      <c r="D2" s="485" t="s">
        <v>97</v>
      </c>
      <c r="E2" s="616"/>
      <c r="F2" s="618"/>
      <c r="G2" s="622"/>
      <c r="H2" s="622"/>
      <c r="I2" s="622"/>
      <c r="J2" s="622"/>
      <c r="K2" s="622"/>
      <c r="L2" s="622"/>
      <c r="M2" s="622"/>
      <c r="N2" s="622"/>
      <c r="O2" s="622"/>
      <c r="P2" s="622"/>
      <c r="Q2" s="622"/>
      <c r="R2" s="622"/>
      <c r="S2" s="614"/>
      <c r="T2" s="335"/>
      <c r="U2" s="620"/>
      <c r="V2" s="606"/>
    </row>
    <row r="3" spans="1:26" s="336" customFormat="1" ht="4.5" customHeight="1" x14ac:dyDescent="0.45">
      <c r="A3" s="337"/>
      <c r="B3" s="338"/>
      <c r="C3" s="339"/>
      <c r="D3" s="340"/>
      <c r="E3" s="341"/>
      <c r="F3" s="342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4"/>
      <c r="U3" s="345"/>
      <c r="V3" s="346"/>
    </row>
    <row r="4" spans="1:26" s="336" customFormat="1" ht="15" customHeight="1" x14ac:dyDescent="0.35">
      <c r="A4" s="347" t="s">
        <v>98</v>
      </c>
      <c r="C4" s="348"/>
      <c r="D4" s="349"/>
      <c r="E4" s="350"/>
      <c r="F4" s="351"/>
      <c r="G4" s="352"/>
      <c r="H4" s="352"/>
      <c r="I4" s="352"/>
      <c r="J4" s="352"/>
      <c r="K4" s="352"/>
      <c r="L4" s="352"/>
      <c r="M4" s="352"/>
      <c r="N4" s="352"/>
      <c r="O4" s="352"/>
      <c r="P4" s="352"/>
      <c r="Q4" s="352"/>
      <c r="R4" s="352"/>
      <c r="S4" s="353"/>
      <c r="T4" s="354"/>
      <c r="U4" s="355"/>
      <c r="V4" s="356"/>
    </row>
    <row r="5" spans="1:26" ht="15" customHeight="1" x14ac:dyDescent="0.35">
      <c r="A5" s="357"/>
      <c r="B5" s="14" t="s">
        <v>99</v>
      </c>
      <c r="C5" s="358"/>
      <c r="D5" s="359"/>
      <c r="E5" s="360"/>
      <c r="F5" s="361"/>
      <c r="G5" s="362">
        <f>IFERROR(IF('Data Input &amp; Summary Results'!E9="bottoms-up",'Data Input &amp; Summary Results'!E11,IF('Data Input &amp; Summary Results'!E9="last year",'Data Input &amp; Summary Results'!E32,('Data Input &amp; Summary Results'!E34+'Data Input &amp; Summary Results'!E35))),0)</f>
        <v>0</v>
      </c>
      <c r="H5" s="362">
        <f>IFERROR(IF('Data Input &amp; Summary Results'!F9="bottoms-up",'Data Input &amp; Summary Results'!F11,IF('Data Input &amp; Summary Results'!F9="last year",'Data Input &amp; Summary Results'!F32,('Data Input &amp; Summary Results'!F34+'Data Input &amp; Summary Results'!F35))),0)</f>
        <v>0</v>
      </c>
      <c r="I5" s="362">
        <f>IFERROR(IF('Data Input &amp; Summary Results'!G9="bottoms-up",'Data Input &amp; Summary Results'!G11,IF('Data Input &amp; Summary Results'!G9="last year",'Data Input &amp; Summary Results'!G32,('Data Input &amp; Summary Results'!G34+'Data Input &amp; Summary Results'!G35))),0)</f>
        <v>0</v>
      </c>
      <c r="J5" s="362">
        <f>IFERROR(IF('Data Input &amp; Summary Results'!H9="bottoms-up",'Data Input &amp; Summary Results'!H11,IF('Data Input &amp; Summary Results'!H9="last year",'Data Input &amp; Summary Results'!H32,('Data Input &amp; Summary Results'!H34+'Data Input &amp; Summary Results'!H35))),0)</f>
        <v>0</v>
      </c>
      <c r="K5" s="362">
        <f>IFERROR(IF('Data Input &amp; Summary Results'!J9="bottoms-up",'Data Input &amp; Summary Results'!J11,IF('Data Input &amp; Summary Results'!J9="last year",'Data Input &amp; Summary Results'!J32,('Data Input &amp; Summary Results'!J34+'Data Input &amp; Summary Results'!J35))),0)</f>
        <v>0</v>
      </c>
      <c r="L5" s="362">
        <f>IFERROR(IF('Data Input &amp; Summary Results'!L9="bottoms-up",'Data Input &amp; Summary Results'!L11,IF('Data Input &amp; Summary Results'!L9="last year",'Data Input &amp; Summary Results'!L32,('Data Input &amp; Summary Results'!L34+'Data Input &amp; Summary Results'!L35))),0)</f>
        <v>0</v>
      </c>
      <c r="M5" s="362">
        <f>IFERROR(IF('Data Input &amp; Summary Results'!M9="bottoms-up",'Data Input &amp; Summary Results'!M11,IF('Data Input &amp; Summary Results'!M9="last year",'Data Input &amp; Summary Results'!M32,('Data Input &amp; Summary Results'!M34+'Data Input &amp; Summary Results'!M35))),0)</f>
        <v>0</v>
      </c>
      <c r="N5" s="362">
        <f>IFERROR(IF('Data Input &amp; Summary Results'!N9="bottoms-up",'Data Input &amp; Summary Results'!N11,IF('Data Input &amp; Summary Results'!N9="last year",'Data Input &amp; Summary Results'!N32,('Data Input &amp; Summary Results'!N34+'Data Input &amp; Summary Results'!N35))),0)</f>
        <v>0</v>
      </c>
      <c r="O5" s="362">
        <f>IFERROR(IF('Data Input &amp; Summary Results'!O9="bottoms-up",'Data Input &amp; Summary Results'!O11,IF('Data Input &amp; Summary Results'!O9="last year",'Data Input &amp; Summary Results'!O32,('Data Input &amp; Summary Results'!O34+'Data Input &amp; Summary Results'!O35))),0)</f>
        <v>0</v>
      </c>
      <c r="P5" s="362">
        <f>IFERROR(IF('Data Input &amp; Summary Results'!P9="bottoms-up",'Data Input &amp; Summary Results'!P11,IF('Data Input &amp; Summary Results'!P9="last year",'Data Input &amp; Summary Results'!P32,('Data Input &amp; Summary Results'!P34+'Data Input &amp; Summary Results'!P35))),0)</f>
        <v>0</v>
      </c>
      <c r="Q5" s="362">
        <f>IFERROR(IF('Data Input &amp; Summary Results'!Q9="bottoms-up",'Data Input &amp; Summary Results'!Q11,IF('Data Input &amp; Summary Results'!Q9="last year",'Data Input &amp; Summary Results'!Q32,('Data Input &amp; Summary Results'!Q34+'Data Input &amp; Summary Results'!Q35))),0)</f>
        <v>0</v>
      </c>
      <c r="R5" s="362">
        <f>IFERROR(IF('Data Input &amp; Summary Results'!R9="bottoms-up",'Data Input &amp; Summary Results'!R11,IF('Data Input &amp; Summary Results'!R9="last year",'Data Input &amp; Summary Results'!R32,('Data Input &amp; Summary Results'!R34+'Data Input &amp; Summary Results'!R35))),0)</f>
        <v>0</v>
      </c>
      <c r="S5" s="363">
        <f>IFERROR(SUM(G5:R5),0)</f>
        <v>0</v>
      </c>
      <c r="T5" s="364"/>
      <c r="U5" s="365">
        <f>S5</f>
        <v>0</v>
      </c>
      <c r="V5" s="366">
        <f>S5-U5</f>
        <v>0</v>
      </c>
      <c r="Y5" s="455"/>
    </row>
    <row r="6" spans="1:26" ht="15" customHeight="1" x14ac:dyDescent="0.35">
      <c r="A6" s="357"/>
      <c r="B6" s="14" t="s">
        <v>100</v>
      </c>
      <c r="C6" s="358"/>
      <c r="D6" s="359"/>
      <c r="E6" s="360"/>
      <c r="F6" s="361"/>
      <c r="G6" s="362">
        <f>IFERROR(IF('Data Input &amp; Summary Results'!E9="bottoms-up",'Data Input &amp; Summary Results'!E12,IF('Data Input &amp; Summary Results'!E9="last year",'Data Input &amp; Summary Results'!E33,('Data Input &amp; Summary Results'!E36+'Data Input &amp; Summary Results'!E37+'Data Input &amp; Summary Results'!E38))),0)</f>
        <v>0</v>
      </c>
      <c r="H6" s="362">
        <f>IFERROR(IF('Data Input &amp; Summary Results'!F9="bottoms-up",'Data Input &amp; Summary Results'!F12,IF('Data Input &amp; Summary Results'!F9="last year",'Data Input &amp; Summary Results'!F33,('Data Input &amp; Summary Results'!F36+'Data Input &amp; Summary Results'!F37+'Data Input &amp; Summary Results'!F38))),0)</f>
        <v>0</v>
      </c>
      <c r="I6" s="362">
        <f>IFERROR(IF('Data Input &amp; Summary Results'!G9="bottoms-up",'Data Input &amp; Summary Results'!G12,IF('Data Input &amp; Summary Results'!G9="last year",'Data Input &amp; Summary Results'!G33,('Data Input &amp; Summary Results'!G36+'Data Input &amp; Summary Results'!G37+'Data Input &amp; Summary Results'!G38))),0)</f>
        <v>0</v>
      </c>
      <c r="J6" s="362">
        <f>IFERROR(IF('Data Input &amp; Summary Results'!H9="bottoms-up",'Data Input &amp; Summary Results'!H12,IF('Data Input &amp; Summary Results'!H9="last year",'Data Input &amp; Summary Results'!H33,('Data Input &amp; Summary Results'!H36+'Data Input &amp; Summary Results'!H37+'Data Input &amp; Summary Results'!H38))),0)</f>
        <v>0</v>
      </c>
      <c r="K6" s="362">
        <f>IFERROR(IF('Data Input &amp; Summary Results'!J9="bottoms-up",'Data Input &amp; Summary Results'!J12,IF('Data Input &amp; Summary Results'!J9="last year",'Data Input &amp; Summary Results'!J33,('Data Input &amp; Summary Results'!J36+'Data Input &amp; Summary Results'!J37+'Data Input &amp; Summary Results'!J38))),0)</f>
        <v>0</v>
      </c>
      <c r="L6" s="362">
        <f>IFERROR(IF('Data Input &amp; Summary Results'!L9="bottoms-up",'Data Input &amp; Summary Results'!L12,IF('Data Input &amp; Summary Results'!L9="last year",'Data Input &amp; Summary Results'!L33,('Data Input &amp; Summary Results'!L36+'Data Input &amp; Summary Results'!L37+'Data Input &amp; Summary Results'!L38))),0)</f>
        <v>0</v>
      </c>
      <c r="M6" s="362">
        <f>IFERROR(IF('Data Input &amp; Summary Results'!M9="bottoms-up",'Data Input &amp; Summary Results'!M12,IF('Data Input &amp; Summary Results'!M9="last year",'Data Input &amp; Summary Results'!M33,('Data Input &amp; Summary Results'!M36+'Data Input &amp; Summary Results'!M37+'Data Input &amp; Summary Results'!M38))),0)</f>
        <v>0</v>
      </c>
      <c r="N6" s="362">
        <f>IFERROR(IF('Data Input &amp; Summary Results'!N9="bottoms-up",'Data Input &amp; Summary Results'!N12,IF('Data Input &amp; Summary Results'!N9="last year",'Data Input &amp; Summary Results'!N33,('Data Input &amp; Summary Results'!N36+'Data Input &amp; Summary Results'!N37+'Data Input &amp; Summary Results'!N38))),0)</f>
        <v>0</v>
      </c>
      <c r="O6" s="362">
        <f>IFERROR(IF('Data Input &amp; Summary Results'!O9="bottoms-up",'Data Input &amp; Summary Results'!O12,IF('Data Input &amp; Summary Results'!O9="last year",'Data Input &amp; Summary Results'!O33,('Data Input &amp; Summary Results'!O36+'Data Input &amp; Summary Results'!O37+'Data Input &amp; Summary Results'!O38))),0)</f>
        <v>0</v>
      </c>
      <c r="P6" s="362">
        <f>IFERROR(IF('Data Input &amp; Summary Results'!P9="bottoms-up",'Data Input &amp; Summary Results'!P12,IF('Data Input &amp; Summary Results'!P9="last year",'Data Input &amp; Summary Results'!P33,('Data Input &amp; Summary Results'!P36+'Data Input &amp; Summary Results'!P37+'Data Input &amp; Summary Results'!P38))),0)</f>
        <v>0</v>
      </c>
      <c r="Q6" s="362">
        <f>IFERROR(IF('Data Input &amp; Summary Results'!Q9="bottoms-up",'Data Input &amp; Summary Results'!Q12,IF('Data Input &amp; Summary Results'!Q9="last year",'Data Input &amp; Summary Results'!Q33,('Data Input &amp; Summary Results'!Q36+'Data Input &amp; Summary Results'!Q37+'Data Input &amp; Summary Results'!Q38))),0)</f>
        <v>0</v>
      </c>
      <c r="R6" s="362">
        <f>IFERROR(IF('Data Input &amp; Summary Results'!R9="bottoms-up",'Data Input &amp; Summary Results'!R12,IF('Data Input &amp; Summary Results'!R9="last year",'Data Input &amp; Summary Results'!R33,('Data Input &amp; Summary Results'!R36+'Data Input &amp; Summary Results'!R37+'Data Input &amp; Summary Results'!R38))),0)</f>
        <v>0</v>
      </c>
      <c r="S6" s="363">
        <f t="shared" ref="S6:S7" si="0">IFERROR(SUM(G6:R6),0)</f>
        <v>0</v>
      </c>
      <c r="T6" s="364"/>
      <c r="U6" s="365">
        <f>S6</f>
        <v>0</v>
      </c>
      <c r="V6" s="366">
        <f>S6-U6</f>
        <v>0</v>
      </c>
    </row>
    <row r="7" spans="1:26" ht="15" customHeight="1" x14ac:dyDescent="0.35">
      <c r="A7" s="357"/>
      <c r="B7" s="14" t="s">
        <v>101</v>
      </c>
      <c r="C7" s="358"/>
      <c r="D7" s="359"/>
      <c r="E7" s="360"/>
      <c r="F7" s="361"/>
      <c r="G7" s="362">
        <f>'Data Input &amp; Summary Results'!$H$44</f>
        <v>0</v>
      </c>
      <c r="H7" s="362">
        <f>'Data Input &amp; Summary Results'!$H$44</f>
        <v>0</v>
      </c>
      <c r="I7" s="362">
        <f>'Data Input &amp; Summary Results'!$H$44</f>
        <v>0</v>
      </c>
      <c r="J7" s="362">
        <f>'Data Input &amp; Summary Results'!$H$44</f>
        <v>0</v>
      </c>
      <c r="K7" s="362">
        <f>'Data Input &amp; Summary Results'!$H$44</f>
        <v>0</v>
      </c>
      <c r="L7" s="362">
        <f>'Data Input &amp; Summary Results'!$H$44</f>
        <v>0</v>
      </c>
      <c r="M7" s="362">
        <f>'Data Input &amp; Summary Results'!$H$44</f>
        <v>0</v>
      </c>
      <c r="N7" s="362">
        <f>'Data Input &amp; Summary Results'!$H$44</f>
        <v>0</v>
      </c>
      <c r="O7" s="362">
        <f>'Data Input &amp; Summary Results'!$H$44</f>
        <v>0</v>
      </c>
      <c r="P7" s="362">
        <f>'Data Input &amp; Summary Results'!$H$44</f>
        <v>0</v>
      </c>
      <c r="Q7" s="362">
        <f>'Data Input &amp; Summary Results'!$H$44</f>
        <v>0</v>
      </c>
      <c r="R7" s="362">
        <f>'Data Input &amp; Summary Results'!$H$44</f>
        <v>0</v>
      </c>
      <c r="S7" s="363">
        <f t="shared" si="0"/>
        <v>0</v>
      </c>
      <c r="T7" s="364"/>
      <c r="U7" s="365">
        <f>S7</f>
        <v>0</v>
      </c>
      <c r="V7" s="366">
        <f>S7-U7</f>
        <v>0</v>
      </c>
    </row>
    <row r="8" spans="1:26" s="367" customFormat="1" ht="15" customHeight="1" thickBot="1" x14ac:dyDescent="0.4">
      <c r="A8" s="65"/>
      <c r="C8" s="368" t="s">
        <v>102</v>
      </c>
      <c r="D8" s="359"/>
      <c r="E8" s="360"/>
      <c r="F8" s="369"/>
      <c r="G8" s="370">
        <f>SUM(G5:G7)</f>
        <v>0</v>
      </c>
      <c r="H8" s="370">
        <f t="shared" ref="H8:S8" si="1">SUM(H5:H7)</f>
        <v>0</v>
      </c>
      <c r="I8" s="370">
        <f t="shared" si="1"/>
        <v>0</v>
      </c>
      <c r="J8" s="370">
        <f t="shared" si="1"/>
        <v>0</v>
      </c>
      <c r="K8" s="370">
        <f t="shared" si="1"/>
        <v>0</v>
      </c>
      <c r="L8" s="370">
        <f t="shared" si="1"/>
        <v>0</v>
      </c>
      <c r="M8" s="370">
        <f t="shared" si="1"/>
        <v>0</v>
      </c>
      <c r="N8" s="370">
        <f t="shared" si="1"/>
        <v>0</v>
      </c>
      <c r="O8" s="370">
        <f t="shared" si="1"/>
        <v>0</v>
      </c>
      <c r="P8" s="370">
        <f t="shared" si="1"/>
        <v>0</v>
      </c>
      <c r="Q8" s="370">
        <f t="shared" si="1"/>
        <v>0</v>
      </c>
      <c r="R8" s="370">
        <f t="shared" si="1"/>
        <v>0</v>
      </c>
      <c r="S8" s="476">
        <f t="shared" si="1"/>
        <v>0</v>
      </c>
      <c r="T8" s="364"/>
      <c r="U8" s="371">
        <f t="shared" ref="U8:V8" si="2">SUM(U5:U7)</f>
        <v>0</v>
      </c>
      <c r="V8" s="372">
        <f t="shared" si="2"/>
        <v>0</v>
      </c>
    </row>
    <row r="9" spans="1:26" ht="4.5" customHeight="1" x14ac:dyDescent="0.35">
      <c r="A9" s="357"/>
      <c r="C9" s="358"/>
      <c r="D9" s="359"/>
      <c r="E9" s="360"/>
      <c r="F9" s="361"/>
      <c r="G9" s="362"/>
      <c r="H9" s="362"/>
      <c r="I9" s="362"/>
      <c r="J9" s="362"/>
      <c r="K9" s="362"/>
      <c r="L9" s="189"/>
      <c r="M9" s="189"/>
      <c r="N9" s="189"/>
      <c r="O9" s="189"/>
      <c r="P9" s="189"/>
      <c r="Q9" s="189"/>
      <c r="R9" s="189"/>
      <c r="S9" s="373"/>
      <c r="T9" s="364"/>
      <c r="U9" s="374"/>
      <c r="V9" s="375"/>
    </row>
    <row r="10" spans="1:26" ht="15" customHeight="1" x14ac:dyDescent="0.35">
      <c r="A10" s="65" t="s">
        <v>103</v>
      </c>
      <c r="C10" s="358"/>
      <c r="D10" s="359"/>
      <c r="E10" s="360"/>
      <c r="F10" s="361"/>
      <c r="G10" s="362"/>
      <c r="H10" s="362"/>
      <c r="I10" s="362"/>
      <c r="J10" s="362"/>
      <c r="K10" s="362"/>
      <c r="L10" s="189"/>
      <c r="M10" s="189"/>
      <c r="N10" s="189"/>
      <c r="O10" s="189"/>
      <c r="P10" s="189"/>
      <c r="Q10" s="189"/>
      <c r="R10" s="189"/>
      <c r="S10" s="373"/>
      <c r="T10" s="364"/>
      <c r="U10" s="374"/>
      <c r="V10" s="375"/>
    </row>
    <row r="11" spans="1:26" ht="15" customHeight="1" x14ac:dyDescent="0.35">
      <c r="A11" s="376"/>
      <c r="B11" s="14" t="s">
        <v>104</v>
      </c>
      <c r="C11" s="358"/>
      <c r="D11" s="359">
        <v>0.52</v>
      </c>
      <c r="E11" s="360">
        <f>IF('Data Input &amp; Summary Results'!F58="yes",'Data Input &amp; Summary Results'!G58,'Data Input &amp; Summary Results'!E58)</f>
        <v>0.52</v>
      </c>
      <c r="F11" s="361" t="s">
        <v>12</v>
      </c>
      <c r="G11" s="188">
        <f>$E11*G$6</f>
        <v>0</v>
      </c>
      <c r="H11" s="188">
        <f t="shared" ref="H11:R11" si="3">$E$11*H$6</f>
        <v>0</v>
      </c>
      <c r="I11" s="188">
        <f t="shared" si="3"/>
        <v>0</v>
      </c>
      <c r="J11" s="188">
        <f t="shared" si="3"/>
        <v>0</v>
      </c>
      <c r="K11" s="188">
        <f t="shared" si="3"/>
        <v>0</v>
      </c>
      <c r="L11" s="188">
        <f t="shared" si="3"/>
        <v>0</v>
      </c>
      <c r="M11" s="188">
        <f t="shared" si="3"/>
        <v>0</v>
      </c>
      <c r="N11" s="188">
        <f t="shared" si="3"/>
        <v>0</v>
      </c>
      <c r="O11" s="188">
        <f t="shared" si="3"/>
        <v>0</v>
      </c>
      <c r="P11" s="188">
        <f t="shared" si="3"/>
        <v>0</v>
      </c>
      <c r="Q11" s="188">
        <f t="shared" si="3"/>
        <v>0</v>
      </c>
      <c r="R11" s="188">
        <f t="shared" si="3"/>
        <v>0</v>
      </c>
      <c r="S11" s="363">
        <f t="shared" ref="S11:S12" si="4">IFERROR(SUM(G11:R11),0)</f>
        <v>0</v>
      </c>
      <c r="T11" s="364"/>
      <c r="U11" s="365">
        <f>$U$6*$D11</f>
        <v>0</v>
      </c>
      <c r="V11" s="366">
        <f>U11-S11</f>
        <v>0</v>
      </c>
    </row>
    <row r="12" spans="1:26" ht="15" customHeight="1" x14ac:dyDescent="0.35">
      <c r="A12" s="357"/>
      <c r="B12" s="14" t="s">
        <v>105</v>
      </c>
      <c r="C12" s="358"/>
      <c r="D12" s="359">
        <v>7.0000000000000007E-2</v>
      </c>
      <c r="E12" s="360">
        <f>IF('Data Input &amp; Summary Results'!F59="yes",'Data Input &amp; Summary Results'!G59,'Data Input &amp; Summary Results'!E59)</f>
        <v>7.0000000000000007E-2</v>
      </c>
      <c r="F12" s="361" t="s">
        <v>11</v>
      </c>
      <c r="G12" s="188">
        <f>$E$12*G$5</f>
        <v>0</v>
      </c>
      <c r="H12" s="188">
        <f t="shared" ref="H12:R12" si="5">$E$12*H$5</f>
        <v>0</v>
      </c>
      <c r="I12" s="188">
        <f t="shared" si="5"/>
        <v>0</v>
      </c>
      <c r="J12" s="188">
        <f t="shared" si="5"/>
        <v>0</v>
      </c>
      <c r="K12" s="188">
        <f t="shared" si="5"/>
        <v>0</v>
      </c>
      <c r="L12" s="188">
        <f t="shared" si="5"/>
        <v>0</v>
      </c>
      <c r="M12" s="188">
        <f t="shared" si="5"/>
        <v>0</v>
      </c>
      <c r="N12" s="188">
        <f t="shared" si="5"/>
        <v>0</v>
      </c>
      <c r="O12" s="188">
        <f t="shared" si="5"/>
        <v>0</v>
      </c>
      <c r="P12" s="188">
        <f t="shared" si="5"/>
        <v>0</v>
      </c>
      <c r="Q12" s="188">
        <f t="shared" si="5"/>
        <v>0</v>
      </c>
      <c r="R12" s="188">
        <f t="shared" si="5"/>
        <v>0</v>
      </c>
      <c r="S12" s="363">
        <f t="shared" si="4"/>
        <v>0</v>
      </c>
      <c r="T12" s="364"/>
      <c r="U12" s="365">
        <f>$U$5*$D12</f>
        <v>0</v>
      </c>
      <c r="V12" s="366">
        <f t="shared" ref="V12:V18" si="6">U12-S12</f>
        <v>0</v>
      </c>
    </row>
    <row r="13" spans="1:26" ht="15" customHeight="1" x14ac:dyDescent="0.35">
      <c r="A13" s="357"/>
      <c r="B13" s="14" t="s">
        <v>106</v>
      </c>
      <c r="C13" s="358"/>
      <c r="D13" s="359"/>
      <c r="E13" s="360"/>
      <c r="F13" s="361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373"/>
      <c r="T13" s="364"/>
      <c r="U13" s="365"/>
      <c r="V13" s="375"/>
    </row>
    <row r="14" spans="1:26" ht="15" customHeight="1" x14ac:dyDescent="0.35">
      <c r="A14" s="357"/>
      <c r="C14" s="358" t="s">
        <v>107</v>
      </c>
      <c r="D14" s="359">
        <v>0.45</v>
      </c>
      <c r="E14" s="360">
        <f>IF('Data Input &amp; Summary Results'!F60="yes",'Data Input &amp; Summary Results'!G60,'Data Input &amp; Summary Results'!E60)</f>
        <v>0.45</v>
      </c>
      <c r="F14" s="361" t="s">
        <v>11</v>
      </c>
      <c r="G14" s="188">
        <f>$E$14*G$5</f>
        <v>0</v>
      </c>
      <c r="H14" s="188">
        <f t="shared" ref="H14:R14" si="7">$E$14*H$5</f>
        <v>0</v>
      </c>
      <c r="I14" s="188">
        <f t="shared" si="7"/>
        <v>0</v>
      </c>
      <c r="J14" s="188">
        <f t="shared" si="7"/>
        <v>0</v>
      </c>
      <c r="K14" s="188">
        <f t="shared" si="7"/>
        <v>0</v>
      </c>
      <c r="L14" s="188">
        <f t="shared" si="7"/>
        <v>0</v>
      </c>
      <c r="M14" s="188">
        <f t="shared" si="7"/>
        <v>0</v>
      </c>
      <c r="N14" s="188">
        <f t="shared" si="7"/>
        <v>0</v>
      </c>
      <c r="O14" s="188">
        <f t="shared" si="7"/>
        <v>0</v>
      </c>
      <c r="P14" s="188">
        <f t="shared" si="7"/>
        <v>0</v>
      </c>
      <c r="Q14" s="188">
        <f t="shared" si="7"/>
        <v>0</v>
      </c>
      <c r="R14" s="188">
        <f t="shared" si="7"/>
        <v>0</v>
      </c>
      <c r="S14" s="363">
        <f t="shared" ref="S14:S18" si="8">IFERROR(SUM(G14:R14),0)</f>
        <v>0</v>
      </c>
      <c r="T14" s="364"/>
      <c r="U14" s="365">
        <f t="shared" ref="U14" si="9">$U$5*$D14</f>
        <v>0</v>
      </c>
      <c r="V14" s="366">
        <f t="shared" si="6"/>
        <v>0</v>
      </c>
    </row>
    <row r="15" spans="1:26" ht="15" customHeight="1" x14ac:dyDescent="0.35">
      <c r="A15" s="357"/>
      <c r="C15" s="358" t="s">
        <v>108</v>
      </c>
      <c r="D15" s="359">
        <v>0.05</v>
      </c>
      <c r="E15" s="360">
        <f>IF('Data Input &amp; Summary Results'!F61="yes",'Data Input &amp; Summary Results'!G61,'Data Input &amp; Summary Results'!E61)</f>
        <v>0.05</v>
      </c>
      <c r="F15" s="361" t="s">
        <v>12</v>
      </c>
      <c r="G15" s="188">
        <f>$E$15*G$6</f>
        <v>0</v>
      </c>
      <c r="H15" s="188">
        <f t="shared" ref="H15:R15" si="10">$E$15*H$6</f>
        <v>0</v>
      </c>
      <c r="I15" s="188">
        <f t="shared" si="10"/>
        <v>0</v>
      </c>
      <c r="J15" s="188">
        <f t="shared" si="10"/>
        <v>0</v>
      </c>
      <c r="K15" s="188">
        <f t="shared" si="10"/>
        <v>0</v>
      </c>
      <c r="L15" s="188">
        <f t="shared" si="10"/>
        <v>0</v>
      </c>
      <c r="M15" s="188">
        <f t="shared" si="10"/>
        <v>0</v>
      </c>
      <c r="N15" s="188">
        <f t="shared" si="10"/>
        <v>0</v>
      </c>
      <c r="O15" s="188">
        <f t="shared" si="10"/>
        <v>0</v>
      </c>
      <c r="P15" s="188">
        <f t="shared" si="10"/>
        <v>0</v>
      </c>
      <c r="Q15" s="188">
        <f t="shared" si="10"/>
        <v>0</v>
      </c>
      <c r="R15" s="188">
        <f t="shared" si="10"/>
        <v>0</v>
      </c>
      <c r="S15" s="363">
        <f t="shared" si="8"/>
        <v>0</v>
      </c>
      <c r="T15" s="364"/>
      <c r="U15" s="365">
        <f>$U$6*$D15</f>
        <v>0</v>
      </c>
      <c r="V15" s="366">
        <f t="shared" si="6"/>
        <v>0</v>
      </c>
    </row>
    <row r="16" spans="1:26" ht="15" customHeight="1" x14ac:dyDescent="0.35">
      <c r="A16" s="357"/>
      <c r="C16" s="358" t="s">
        <v>109</v>
      </c>
      <c r="D16" s="359">
        <v>0.1</v>
      </c>
      <c r="E16" s="360">
        <f>IF('Data Input &amp; Summary Results'!F63="yes",'Data Input &amp; Summary Results'!G63,'Data Input &amp; Summary Results'!E63)</f>
        <v>0.1</v>
      </c>
      <c r="F16" s="361" t="s">
        <v>110</v>
      </c>
      <c r="G16" s="188">
        <f>(G15+G14)*$E$16</f>
        <v>0</v>
      </c>
      <c r="H16" s="188">
        <f t="shared" ref="H16:R16" si="11">(H15+H14)*$E$16</f>
        <v>0</v>
      </c>
      <c r="I16" s="188">
        <f t="shared" si="11"/>
        <v>0</v>
      </c>
      <c r="J16" s="188">
        <f t="shared" si="11"/>
        <v>0</v>
      </c>
      <c r="K16" s="188">
        <f t="shared" si="11"/>
        <v>0</v>
      </c>
      <c r="L16" s="188">
        <f t="shared" si="11"/>
        <v>0</v>
      </c>
      <c r="M16" s="188">
        <f t="shared" si="11"/>
        <v>0</v>
      </c>
      <c r="N16" s="188">
        <f t="shared" si="11"/>
        <v>0</v>
      </c>
      <c r="O16" s="188">
        <f t="shared" si="11"/>
        <v>0</v>
      </c>
      <c r="P16" s="188">
        <f t="shared" si="11"/>
        <v>0</v>
      </c>
      <c r="Q16" s="188">
        <f t="shared" si="11"/>
        <v>0</v>
      </c>
      <c r="R16" s="188">
        <f t="shared" si="11"/>
        <v>0</v>
      </c>
      <c r="S16" s="363">
        <f t="shared" si="8"/>
        <v>0</v>
      </c>
      <c r="T16" s="364"/>
      <c r="U16" s="365">
        <f>(U14+U15)*D16</f>
        <v>0</v>
      </c>
      <c r="V16" s="366">
        <f t="shared" si="6"/>
        <v>0</v>
      </c>
      <c r="X16" s="377"/>
      <c r="Y16" s="377"/>
      <c r="Z16" s="377"/>
    </row>
    <row r="17" spans="1:22" ht="15" customHeight="1" x14ac:dyDescent="0.35">
      <c r="A17" s="357"/>
      <c r="B17" s="14" t="s">
        <v>111</v>
      </c>
      <c r="C17" s="358"/>
      <c r="D17" s="359">
        <v>1.2E-2</v>
      </c>
      <c r="E17" s="495">
        <v>1.2E-2</v>
      </c>
      <c r="F17" s="361" t="s">
        <v>12</v>
      </c>
      <c r="G17" s="188">
        <f>$E$17*G$6</f>
        <v>0</v>
      </c>
      <c r="H17" s="188">
        <f t="shared" ref="H17:R17" si="12">$E$17*H$6</f>
        <v>0</v>
      </c>
      <c r="I17" s="188">
        <f t="shared" si="12"/>
        <v>0</v>
      </c>
      <c r="J17" s="188">
        <f t="shared" si="12"/>
        <v>0</v>
      </c>
      <c r="K17" s="188">
        <f t="shared" si="12"/>
        <v>0</v>
      </c>
      <c r="L17" s="188">
        <f t="shared" si="12"/>
        <v>0</v>
      </c>
      <c r="M17" s="188">
        <f t="shared" si="12"/>
        <v>0</v>
      </c>
      <c r="N17" s="188">
        <f t="shared" si="12"/>
        <v>0</v>
      </c>
      <c r="O17" s="188">
        <f t="shared" si="12"/>
        <v>0</v>
      </c>
      <c r="P17" s="188">
        <f t="shared" si="12"/>
        <v>0</v>
      </c>
      <c r="Q17" s="188">
        <f t="shared" si="12"/>
        <v>0</v>
      </c>
      <c r="R17" s="188">
        <f t="shared" si="12"/>
        <v>0</v>
      </c>
      <c r="S17" s="363">
        <f t="shared" si="8"/>
        <v>0</v>
      </c>
      <c r="T17" s="364"/>
      <c r="U17" s="365">
        <f>$U$6*$D17</f>
        <v>0</v>
      </c>
      <c r="V17" s="366">
        <f t="shared" si="6"/>
        <v>0</v>
      </c>
    </row>
    <row r="18" spans="1:22" ht="15" customHeight="1" x14ac:dyDescent="0.35">
      <c r="A18" s="357"/>
      <c r="B18" s="14" t="s">
        <v>112</v>
      </c>
      <c r="C18" s="358"/>
      <c r="D18" s="359">
        <v>2.8000000000000001E-2</v>
      </c>
      <c r="E18" s="360">
        <f>IF('Data Input &amp; Summary Results'!F62="yes",'Data Input &amp; Summary Results'!G62,'Data Input &amp; Summary Results'!E62)</f>
        <v>2.8000000000000001E-2</v>
      </c>
      <c r="F18" s="361" t="s">
        <v>102</v>
      </c>
      <c r="G18" s="190">
        <f>$E$18*G$8</f>
        <v>0</v>
      </c>
      <c r="H18" s="190">
        <f t="shared" ref="H18:R18" si="13">$E$18*H$8</f>
        <v>0</v>
      </c>
      <c r="I18" s="190">
        <f t="shared" si="13"/>
        <v>0</v>
      </c>
      <c r="J18" s="190">
        <f t="shared" si="13"/>
        <v>0</v>
      </c>
      <c r="K18" s="190">
        <f t="shared" si="13"/>
        <v>0</v>
      </c>
      <c r="L18" s="190">
        <f t="shared" si="13"/>
        <v>0</v>
      </c>
      <c r="M18" s="190">
        <f t="shared" si="13"/>
        <v>0</v>
      </c>
      <c r="N18" s="190">
        <f t="shared" si="13"/>
        <v>0</v>
      </c>
      <c r="O18" s="190">
        <f t="shared" si="13"/>
        <v>0</v>
      </c>
      <c r="P18" s="190">
        <f t="shared" si="13"/>
        <v>0</v>
      </c>
      <c r="Q18" s="190">
        <f t="shared" si="13"/>
        <v>0</v>
      </c>
      <c r="R18" s="190">
        <f t="shared" si="13"/>
        <v>0</v>
      </c>
      <c r="S18" s="379">
        <f t="shared" si="8"/>
        <v>0</v>
      </c>
      <c r="T18" s="364"/>
      <c r="U18" s="380">
        <f>$U$8*$D18</f>
        <v>0</v>
      </c>
      <c r="V18" s="381">
        <f t="shared" si="6"/>
        <v>0</v>
      </c>
    </row>
    <row r="19" spans="1:22" s="367" customFormat="1" ht="15" customHeight="1" thickBot="1" x14ac:dyDescent="0.4">
      <c r="A19" s="65"/>
      <c r="C19" s="368" t="s">
        <v>113</v>
      </c>
      <c r="D19" s="359"/>
      <c r="E19" s="360"/>
      <c r="F19" s="369"/>
      <c r="G19" s="191">
        <f t="shared" ref="G19:R19" si="14">SUM(G11:G18)</f>
        <v>0</v>
      </c>
      <c r="H19" s="191">
        <f t="shared" si="14"/>
        <v>0</v>
      </c>
      <c r="I19" s="191">
        <f t="shared" si="14"/>
        <v>0</v>
      </c>
      <c r="J19" s="191">
        <f t="shared" si="14"/>
        <v>0</v>
      </c>
      <c r="K19" s="191">
        <f t="shared" si="14"/>
        <v>0</v>
      </c>
      <c r="L19" s="191">
        <f t="shared" si="14"/>
        <v>0</v>
      </c>
      <c r="M19" s="191">
        <f t="shared" si="14"/>
        <v>0</v>
      </c>
      <c r="N19" s="191">
        <f t="shared" si="14"/>
        <v>0</v>
      </c>
      <c r="O19" s="191">
        <f t="shared" si="14"/>
        <v>0</v>
      </c>
      <c r="P19" s="191">
        <f t="shared" si="14"/>
        <v>0</v>
      </c>
      <c r="Q19" s="191">
        <f t="shared" si="14"/>
        <v>0</v>
      </c>
      <c r="R19" s="191">
        <f t="shared" si="14"/>
        <v>0</v>
      </c>
      <c r="S19" s="382">
        <f t="shared" ref="S19" si="15">SUM(S11:S18)</f>
        <v>0</v>
      </c>
      <c r="T19" s="364"/>
      <c r="U19" s="383">
        <f t="shared" ref="U19" si="16">SUM(U11:U18)</f>
        <v>0</v>
      </c>
      <c r="V19" s="384">
        <f t="shared" ref="V19" si="17">SUM(V11:V18)</f>
        <v>0</v>
      </c>
    </row>
    <row r="20" spans="1:22" ht="3.75" customHeight="1" x14ac:dyDescent="0.35">
      <c r="A20" s="357"/>
      <c r="C20" s="358"/>
      <c r="D20" s="359"/>
      <c r="E20" s="360"/>
      <c r="F20" s="361"/>
      <c r="G20" s="188"/>
      <c r="H20" s="188"/>
      <c r="I20" s="188"/>
      <c r="J20" s="188"/>
      <c r="K20" s="188"/>
      <c r="L20" s="189"/>
      <c r="M20" s="189"/>
      <c r="N20" s="189"/>
      <c r="O20" s="189"/>
      <c r="P20" s="189"/>
      <c r="Q20" s="189"/>
      <c r="R20" s="189"/>
      <c r="S20" s="373"/>
      <c r="T20" s="364"/>
      <c r="U20" s="374"/>
      <c r="V20" s="375"/>
    </row>
    <row r="21" spans="1:22" s="367" customFormat="1" ht="15" customHeight="1" x14ac:dyDescent="0.35">
      <c r="A21" s="65"/>
      <c r="C21" s="368" t="s">
        <v>114</v>
      </c>
      <c r="D21" s="359"/>
      <c r="E21" s="360"/>
      <c r="F21" s="369"/>
      <c r="G21" s="192">
        <f t="shared" ref="G21:R21" si="18">G8-G19</f>
        <v>0</v>
      </c>
      <c r="H21" s="192">
        <f t="shared" si="18"/>
        <v>0</v>
      </c>
      <c r="I21" s="192">
        <f t="shared" si="18"/>
        <v>0</v>
      </c>
      <c r="J21" s="192">
        <f t="shared" si="18"/>
        <v>0</v>
      </c>
      <c r="K21" s="192">
        <f t="shared" si="18"/>
        <v>0</v>
      </c>
      <c r="L21" s="192">
        <f t="shared" si="18"/>
        <v>0</v>
      </c>
      <c r="M21" s="192">
        <f t="shared" si="18"/>
        <v>0</v>
      </c>
      <c r="N21" s="192">
        <f t="shared" si="18"/>
        <v>0</v>
      </c>
      <c r="O21" s="192">
        <f t="shared" si="18"/>
        <v>0</v>
      </c>
      <c r="P21" s="192">
        <f t="shared" si="18"/>
        <v>0</v>
      </c>
      <c r="Q21" s="192">
        <f t="shared" si="18"/>
        <v>0</v>
      </c>
      <c r="R21" s="192">
        <f t="shared" si="18"/>
        <v>0</v>
      </c>
      <c r="S21" s="385">
        <f t="shared" ref="S21" si="19">S8-S19</f>
        <v>0</v>
      </c>
      <c r="T21" s="364"/>
      <c r="U21" s="386">
        <f>U8-U19</f>
        <v>0</v>
      </c>
      <c r="V21" s="387">
        <f>V19</f>
        <v>0</v>
      </c>
    </row>
    <row r="22" spans="1:22" s="389" customFormat="1" ht="15" hidden="1" customHeight="1" x14ac:dyDescent="0.3">
      <c r="A22" s="388"/>
      <c r="C22" s="390" t="s">
        <v>115</v>
      </c>
      <c r="D22" s="391"/>
      <c r="E22" s="392"/>
      <c r="F22" s="393"/>
      <c r="G22" s="66">
        <f>IF(ISERROR(G21/G8),0,(G21/G8))</f>
        <v>0</v>
      </c>
      <c r="H22" s="66">
        <f t="shared" ref="H22:R22" si="20">IF(ISERROR(H21/H8),0,(H21/H8))</f>
        <v>0</v>
      </c>
      <c r="I22" s="66">
        <f t="shared" si="20"/>
        <v>0</v>
      </c>
      <c r="J22" s="66">
        <f t="shared" si="20"/>
        <v>0</v>
      </c>
      <c r="K22" s="66">
        <f t="shared" si="20"/>
        <v>0</v>
      </c>
      <c r="L22" s="66">
        <f t="shared" si="20"/>
        <v>0</v>
      </c>
      <c r="M22" s="66">
        <f t="shared" si="20"/>
        <v>0</v>
      </c>
      <c r="N22" s="66">
        <f t="shared" si="20"/>
        <v>0</v>
      </c>
      <c r="O22" s="66">
        <f t="shared" si="20"/>
        <v>0</v>
      </c>
      <c r="P22" s="66">
        <f t="shared" si="20"/>
        <v>0</v>
      </c>
      <c r="Q22" s="66">
        <f t="shared" si="20"/>
        <v>0</v>
      </c>
      <c r="R22" s="66">
        <f t="shared" si="20"/>
        <v>0</v>
      </c>
      <c r="S22" s="395">
        <f t="shared" ref="S22:U22" si="21">IF(ISERROR(S21/S8),0,(S21/S8))</f>
        <v>0</v>
      </c>
      <c r="T22" s="394"/>
      <c r="U22" s="396">
        <f t="shared" si="21"/>
        <v>0</v>
      </c>
      <c r="V22" s="397"/>
    </row>
    <row r="23" spans="1:22" ht="6.4" customHeight="1" x14ac:dyDescent="0.35">
      <c r="A23" s="357"/>
      <c r="C23" s="358"/>
      <c r="D23" s="359"/>
      <c r="E23" s="360"/>
      <c r="F23" s="361"/>
      <c r="G23" s="188"/>
      <c r="H23" s="188"/>
      <c r="I23" s="188"/>
      <c r="J23" s="188"/>
      <c r="K23" s="188"/>
      <c r="L23" s="189"/>
      <c r="M23" s="189"/>
      <c r="N23" s="189"/>
      <c r="O23" s="189"/>
      <c r="P23" s="189"/>
      <c r="Q23" s="189"/>
      <c r="R23" s="189"/>
      <c r="S23" s="373"/>
      <c r="T23" s="189"/>
      <c r="U23" s="374"/>
      <c r="V23" s="375"/>
    </row>
    <row r="24" spans="1:22" ht="15" customHeight="1" x14ac:dyDescent="0.35">
      <c r="A24" s="65" t="s">
        <v>116</v>
      </c>
      <c r="C24" s="358"/>
      <c r="D24" s="359"/>
      <c r="E24" s="360"/>
      <c r="F24" s="361"/>
      <c r="G24" s="188"/>
      <c r="H24" s="188"/>
      <c r="I24" s="188"/>
      <c r="J24" s="188"/>
      <c r="K24" s="188"/>
      <c r="L24" s="189"/>
      <c r="M24" s="189"/>
      <c r="N24" s="189"/>
      <c r="O24" s="189"/>
      <c r="P24" s="189"/>
      <c r="Q24" s="189"/>
      <c r="R24" s="189"/>
      <c r="S24" s="373"/>
      <c r="T24" s="189"/>
      <c r="U24" s="374"/>
      <c r="V24" s="375"/>
    </row>
    <row r="25" spans="1:22" ht="15" customHeight="1" x14ac:dyDescent="0.35">
      <c r="A25" s="357"/>
      <c r="B25" s="14" t="s">
        <v>71</v>
      </c>
      <c r="C25" s="358"/>
      <c r="D25" s="359">
        <v>0.02</v>
      </c>
      <c r="E25" s="360">
        <f>IF('Drop downs'!$E$33="yes",'Drop downs'!$G$33,'Drop downs'!$C$33)</f>
        <v>0.02</v>
      </c>
      <c r="F25" s="361" t="s">
        <v>102</v>
      </c>
      <c r="G25" s="188">
        <f>$E$25*G$8</f>
        <v>0</v>
      </c>
      <c r="H25" s="188">
        <f t="shared" ref="H25:R25" si="22">$E$25*H$8</f>
        <v>0</v>
      </c>
      <c r="I25" s="188">
        <f t="shared" si="22"/>
        <v>0</v>
      </c>
      <c r="J25" s="188">
        <f t="shared" si="22"/>
        <v>0</v>
      </c>
      <c r="K25" s="188">
        <f t="shared" si="22"/>
        <v>0</v>
      </c>
      <c r="L25" s="188">
        <f t="shared" si="22"/>
        <v>0</v>
      </c>
      <c r="M25" s="188">
        <f t="shared" si="22"/>
        <v>0</v>
      </c>
      <c r="N25" s="188">
        <f t="shared" si="22"/>
        <v>0</v>
      </c>
      <c r="O25" s="188">
        <f t="shared" si="22"/>
        <v>0</v>
      </c>
      <c r="P25" s="188">
        <f t="shared" si="22"/>
        <v>0</v>
      </c>
      <c r="Q25" s="188">
        <f t="shared" si="22"/>
        <v>0</v>
      </c>
      <c r="R25" s="188">
        <f t="shared" si="22"/>
        <v>0</v>
      </c>
      <c r="S25" s="363">
        <f>IFERROR(SUM(G25:R25),0)</f>
        <v>0</v>
      </c>
      <c r="T25" s="364"/>
      <c r="U25" s="365">
        <f t="shared" ref="U25:U41" si="23">$U$8*$D25</f>
        <v>0</v>
      </c>
      <c r="V25" s="366">
        <f t="shared" ref="V25:V41" si="24">U25-S25</f>
        <v>0</v>
      </c>
    </row>
    <row r="26" spans="1:22" ht="15" customHeight="1" x14ac:dyDescent="0.35">
      <c r="A26" s="357"/>
      <c r="B26" s="14" t="s">
        <v>117</v>
      </c>
      <c r="C26" s="358"/>
      <c r="D26" s="359"/>
      <c r="E26" s="360"/>
      <c r="F26" s="361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363"/>
      <c r="T26" s="364"/>
      <c r="U26" s="365"/>
      <c r="V26" s="366"/>
    </row>
    <row r="27" spans="1:22" ht="15" customHeight="1" x14ac:dyDescent="0.35">
      <c r="A27" s="357"/>
      <c r="C27" s="358" t="s">
        <v>118</v>
      </c>
      <c r="D27" s="359">
        <v>0.11</v>
      </c>
      <c r="E27" s="360">
        <f>IF('Drop downs'!$E$34="yes",'Drop downs'!$G$34,'Drop downs'!$C$34)</f>
        <v>0.11</v>
      </c>
      <c r="F27" s="361" t="s">
        <v>102</v>
      </c>
      <c r="G27" s="188">
        <f t="shared" ref="G27:R27" si="25">$E$27*G$8</f>
        <v>0</v>
      </c>
      <c r="H27" s="188">
        <f t="shared" si="25"/>
        <v>0</v>
      </c>
      <c r="I27" s="188">
        <f t="shared" si="25"/>
        <v>0</v>
      </c>
      <c r="J27" s="188">
        <f t="shared" si="25"/>
        <v>0</v>
      </c>
      <c r="K27" s="188">
        <f t="shared" si="25"/>
        <v>0</v>
      </c>
      <c r="L27" s="188">
        <f t="shared" si="25"/>
        <v>0</v>
      </c>
      <c r="M27" s="188">
        <f t="shared" si="25"/>
        <v>0</v>
      </c>
      <c r="N27" s="188">
        <f t="shared" si="25"/>
        <v>0</v>
      </c>
      <c r="O27" s="188">
        <f t="shared" si="25"/>
        <v>0</v>
      </c>
      <c r="P27" s="188">
        <f t="shared" si="25"/>
        <v>0</v>
      </c>
      <c r="Q27" s="188">
        <f t="shared" si="25"/>
        <v>0</v>
      </c>
      <c r="R27" s="188">
        <f t="shared" si="25"/>
        <v>0</v>
      </c>
      <c r="S27" s="363">
        <f t="shared" ref="S27:S41" si="26">IFERROR(SUM(G27:R27),0)</f>
        <v>0</v>
      </c>
      <c r="T27" s="364"/>
      <c r="U27" s="365">
        <f t="shared" si="23"/>
        <v>0</v>
      </c>
      <c r="V27" s="366">
        <f t="shared" si="24"/>
        <v>0</v>
      </c>
    </row>
    <row r="28" spans="1:22" ht="15" customHeight="1" x14ac:dyDescent="0.35">
      <c r="A28" s="357"/>
      <c r="C28" s="358" t="s">
        <v>109</v>
      </c>
      <c r="D28" s="359">
        <v>0.08</v>
      </c>
      <c r="E28" s="495">
        <f>E16-0.02</f>
        <v>0.08</v>
      </c>
      <c r="F28" s="361" t="s">
        <v>119</v>
      </c>
      <c r="G28" s="188">
        <f>(G27)*$E$28</f>
        <v>0</v>
      </c>
      <c r="H28" s="188">
        <f>(H27)*$E$28</f>
        <v>0</v>
      </c>
      <c r="I28" s="188">
        <f t="shared" ref="I28:R28" si="27">(I27)*$E$28</f>
        <v>0</v>
      </c>
      <c r="J28" s="188">
        <f t="shared" si="27"/>
        <v>0</v>
      </c>
      <c r="K28" s="188">
        <f t="shared" si="27"/>
        <v>0</v>
      </c>
      <c r="L28" s="188">
        <f t="shared" si="27"/>
        <v>0</v>
      </c>
      <c r="M28" s="188">
        <f t="shared" si="27"/>
        <v>0</v>
      </c>
      <c r="N28" s="188">
        <f t="shared" si="27"/>
        <v>0</v>
      </c>
      <c r="O28" s="188">
        <f t="shared" si="27"/>
        <v>0</v>
      </c>
      <c r="P28" s="188">
        <f t="shared" si="27"/>
        <v>0</v>
      </c>
      <c r="Q28" s="188">
        <f t="shared" si="27"/>
        <v>0</v>
      </c>
      <c r="R28" s="188">
        <f t="shared" si="27"/>
        <v>0</v>
      </c>
      <c r="S28" s="363">
        <f t="shared" si="26"/>
        <v>0</v>
      </c>
      <c r="T28" s="364"/>
      <c r="U28" s="365">
        <f>U27*D28</f>
        <v>0</v>
      </c>
      <c r="V28" s="366">
        <f t="shared" si="24"/>
        <v>0</v>
      </c>
    </row>
    <row r="29" spans="1:22" ht="15" customHeight="1" x14ac:dyDescent="0.35">
      <c r="A29" s="357"/>
      <c r="B29" s="14" t="s">
        <v>120</v>
      </c>
      <c r="C29" s="358"/>
      <c r="D29" s="359">
        <f>IF(S8&lt;1000000,0,0.035)</f>
        <v>0</v>
      </c>
      <c r="E29" s="360">
        <f>IF('Data Input &amp; Summary Results'!G51="yes",0.035,0)</f>
        <v>0</v>
      </c>
      <c r="F29" s="361" t="s">
        <v>121</v>
      </c>
      <c r="G29" s="188">
        <f>(G14+G15+G27)*$E$29</f>
        <v>0</v>
      </c>
      <c r="H29" s="188">
        <f t="shared" ref="H29:R29" si="28">(H14+H15+H27)*$E$29</f>
        <v>0</v>
      </c>
      <c r="I29" s="188">
        <f t="shared" si="28"/>
        <v>0</v>
      </c>
      <c r="J29" s="188">
        <f t="shared" si="28"/>
        <v>0</v>
      </c>
      <c r="K29" s="188">
        <f t="shared" si="28"/>
        <v>0</v>
      </c>
      <c r="L29" s="188">
        <f t="shared" si="28"/>
        <v>0</v>
      </c>
      <c r="M29" s="188">
        <f t="shared" si="28"/>
        <v>0</v>
      </c>
      <c r="N29" s="188">
        <f t="shared" si="28"/>
        <v>0</v>
      </c>
      <c r="O29" s="188">
        <f t="shared" si="28"/>
        <v>0</v>
      </c>
      <c r="P29" s="188">
        <f t="shared" si="28"/>
        <v>0</v>
      </c>
      <c r="Q29" s="188">
        <f t="shared" si="28"/>
        <v>0</v>
      </c>
      <c r="R29" s="188">
        <f t="shared" si="28"/>
        <v>0</v>
      </c>
      <c r="S29" s="363">
        <f t="shared" si="26"/>
        <v>0</v>
      </c>
      <c r="T29" s="364"/>
      <c r="U29" s="365">
        <f>(U14+U15+U27)*$D$29</f>
        <v>0</v>
      </c>
      <c r="V29" s="366">
        <f t="shared" si="24"/>
        <v>0</v>
      </c>
    </row>
    <row r="30" spans="1:22" ht="15" customHeight="1" x14ac:dyDescent="0.35">
      <c r="A30" s="357"/>
      <c r="B30" s="14" t="s">
        <v>122</v>
      </c>
      <c r="C30" s="358"/>
      <c r="D30" s="398">
        <v>1.2500000000000001E-2</v>
      </c>
      <c r="E30" s="399">
        <f>IF('Drop downs'!$E$35="yes",'Drop downs'!$G$35,'Drop downs'!$C$35)</f>
        <v>1.2500000000000001E-2</v>
      </c>
      <c r="F30" s="361" t="s">
        <v>102</v>
      </c>
      <c r="G30" s="188">
        <f t="shared" ref="G30:R30" si="29">$E$30*G$8</f>
        <v>0</v>
      </c>
      <c r="H30" s="188">
        <f t="shared" si="29"/>
        <v>0</v>
      </c>
      <c r="I30" s="188">
        <f t="shared" si="29"/>
        <v>0</v>
      </c>
      <c r="J30" s="188">
        <f t="shared" si="29"/>
        <v>0</v>
      </c>
      <c r="K30" s="188">
        <f t="shared" si="29"/>
        <v>0</v>
      </c>
      <c r="L30" s="188">
        <f t="shared" si="29"/>
        <v>0</v>
      </c>
      <c r="M30" s="188">
        <f t="shared" si="29"/>
        <v>0</v>
      </c>
      <c r="N30" s="188">
        <f t="shared" si="29"/>
        <v>0</v>
      </c>
      <c r="O30" s="188">
        <f t="shared" si="29"/>
        <v>0</v>
      </c>
      <c r="P30" s="188">
        <f t="shared" si="29"/>
        <v>0</v>
      </c>
      <c r="Q30" s="188">
        <f t="shared" si="29"/>
        <v>0</v>
      </c>
      <c r="R30" s="188">
        <f t="shared" si="29"/>
        <v>0</v>
      </c>
      <c r="S30" s="363">
        <f t="shared" si="26"/>
        <v>0</v>
      </c>
      <c r="T30" s="364"/>
      <c r="U30" s="365">
        <f t="shared" si="23"/>
        <v>0</v>
      </c>
      <c r="V30" s="366">
        <f t="shared" si="24"/>
        <v>0</v>
      </c>
    </row>
    <row r="31" spans="1:22" ht="15" customHeight="1" x14ac:dyDescent="0.35">
      <c r="A31" s="357"/>
      <c r="B31" s="14" t="s">
        <v>123</v>
      </c>
      <c r="C31" s="358"/>
      <c r="D31" s="359">
        <v>7.0000000000000007E-2</v>
      </c>
      <c r="E31" s="400">
        <f>'Data Input &amp; Summary Results'!$G$48*12</f>
        <v>0</v>
      </c>
      <c r="F31" s="361" t="s">
        <v>102</v>
      </c>
      <c r="G31" s="188">
        <f>$E$31/12</f>
        <v>0</v>
      </c>
      <c r="H31" s="188">
        <f t="shared" ref="H31:R31" si="30">$E$31/12</f>
        <v>0</v>
      </c>
      <c r="I31" s="188">
        <f t="shared" si="30"/>
        <v>0</v>
      </c>
      <c r="J31" s="188">
        <f t="shared" si="30"/>
        <v>0</v>
      </c>
      <c r="K31" s="188">
        <f t="shared" si="30"/>
        <v>0</v>
      </c>
      <c r="L31" s="188">
        <f t="shared" si="30"/>
        <v>0</v>
      </c>
      <c r="M31" s="188">
        <f t="shared" si="30"/>
        <v>0</v>
      </c>
      <c r="N31" s="188">
        <f t="shared" si="30"/>
        <v>0</v>
      </c>
      <c r="O31" s="188">
        <f t="shared" si="30"/>
        <v>0</v>
      </c>
      <c r="P31" s="188">
        <f t="shared" si="30"/>
        <v>0</v>
      </c>
      <c r="Q31" s="188">
        <f t="shared" si="30"/>
        <v>0</v>
      </c>
      <c r="R31" s="188">
        <f t="shared" si="30"/>
        <v>0</v>
      </c>
      <c r="S31" s="363">
        <f t="shared" si="26"/>
        <v>0</v>
      </c>
      <c r="T31" s="364"/>
      <c r="U31" s="365">
        <f t="shared" si="23"/>
        <v>0</v>
      </c>
      <c r="V31" s="366">
        <f t="shared" si="24"/>
        <v>0</v>
      </c>
    </row>
    <row r="32" spans="1:22" ht="15" customHeight="1" x14ac:dyDescent="0.35">
      <c r="A32" s="357"/>
      <c r="B32" s="14" t="s">
        <v>77</v>
      </c>
      <c r="C32" s="358"/>
      <c r="D32" s="359">
        <v>8.0000000000000002E-3</v>
      </c>
      <c r="E32" s="360">
        <f>IF('Drop downs'!$E$36="yes",'Drop downs'!$G$36,'Drop downs'!$C$36)</f>
        <v>8.0000000000000002E-3</v>
      </c>
      <c r="F32" s="361" t="s">
        <v>102</v>
      </c>
      <c r="G32" s="188">
        <f t="shared" ref="G32:R32" si="31">G$8*$E32</f>
        <v>0</v>
      </c>
      <c r="H32" s="188">
        <f t="shared" si="31"/>
        <v>0</v>
      </c>
      <c r="I32" s="188">
        <f t="shared" si="31"/>
        <v>0</v>
      </c>
      <c r="J32" s="188">
        <f t="shared" si="31"/>
        <v>0</v>
      </c>
      <c r="K32" s="188">
        <f t="shared" si="31"/>
        <v>0</v>
      </c>
      <c r="L32" s="188">
        <f t="shared" si="31"/>
        <v>0</v>
      </c>
      <c r="M32" s="188">
        <f t="shared" si="31"/>
        <v>0</v>
      </c>
      <c r="N32" s="188">
        <f t="shared" si="31"/>
        <v>0</v>
      </c>
      <c r="O32" s="188">
        <f t="shared" si="31"/>
        <v>0</v>
      </c>
      <c r="P32" s="188">
        <f t="shared" si="31"/>
        <v>0</v>
      </c>
      <c r="Q32" s="188">
        <f t="shared" si="31"/>
        <v>0</v>
      </c>
      <c r="R32" s="188">
        <f t="shared" si="31"/>
        <v>0</v>
      </c>
      <c r="S32" s="363">
        <f t="shared" si="26"/>
        <v>0</v>
      </c>
      <c r="T32" s="364"/>
      <c r="U32" s="365">
        <f>$U$8*$D32</f>
        <v>0</v>
      </c>
      <c r="V32" s="366">
        <f>U32-S32</f>
        <v>0</v>
      </c>
    </row>
    <row r="33" spans="1:22" ht="15" customHeight="1" x14ac:dyDescent="0.35">
      <c r="A33" s="357"/>
      <c r="B33" s="14" t="s">
        <v>79</v>
      </c>
      <c r="C33" s="358"/>
      <c r="D33" s="401">
        <f>IF(S8=0,0,'Drop downs'!E9)</f>
        <v>0</v>
      </c>
      <c r="E33" s="402">
        <f>IF('Drop downs'!E37="yes",'Drop downs'!F37,'Drop downs'!D37)</f>
        <v>0</v>
      </c>
      <c r="F33" s="361" t="s">
        <v>102</v>
      </c>
      <c r="G33" s="188">
        <f t="shared" ref="G33:R33" si="32">$E33/12</f>
        <v>0</v>
      </c>
      <c r="H33" s="188">
        <f t="shared" si="32"/>
        <v>0</v>
      </c>
      <c r="I33" s="188">
        <f t="shared" si="32"/>
        <v>0</v>
      </c>
      <c r="J33" s="188">
        <f t="shared" si="32"/>
        <v>0</v>
      </c>
      <c r="K33" s="188">
        <f t="shared" si="32"/>
        <v>0</v>
      </c>
      <c r="L33" s="188">
        <f t="shared" si="32"/>
        <v>0</v>
      </c>
      <c r="M33" s="188">
        <f t="shared" si="32"/>
        <v>0</v>
      </c>
      <c r="N33" s="188">
        <f t="shared" si="32"/>
        <v>0</v>
      </c>
      <c r="O33" s="188">
        <f t="shared" si="32"/>
        <v>0</v>
      </c>
      <c r="P33" s="188">
        <f t="shared" si="32"/>
        <v>0</v>
      </c>
      <c r="Q33" s="188">
        <f t="shared" si="32"/>
        <v>0</v>
      </c>
      <c r="R33" s="188">
        <f t="shared" si="32"/>
        <v>0</v>
      </c>
      <c r="S33" s="363">
        <f t="shared" si="26"/>
        <v>0</v>
      </c>
      <c r="T33" s="364"/>
      <c r="U33" s="365">
        <f>D33</f>
        <v>0</v>
      </c>
      <c r="V33" s="366">
        <f>U33-S33</f>
        <v>0</v>
      </c>
    </row>
    <row r="34" spans="1:22" ht="15" customHeight="1" x14ac:dyDescent="0.35">
      <c r="A34" s="357"/>
      <c r="B34" s="14" t="s">
        <v>124</v>
      </c>
      <c r="C34" s="358"/>
      <c r="D34" s="359">
        <v>0.01</v>
      </c>
      <c r="E34" s="360">
        <f>IF('Drop downs'!E38="yes",'Drop downs'!G38,'Drop downs'!C38)</f>
        <v>0.01</v>
      </c>
      <c r="F34" s="361" t="s">
        <v>102</v>
      </c>
      <c r="G34" s="188">
        <f t="shared" ref="G34:R37" si="33">G$8*$E34</f>
        <v>0</v>
      </c>
      <c r="H34" s="188">
        <f t="shared" si="33"/>
        <v>0</v>
      </c>
      <c r="I34" s="188">
        <f t="shared" si="33"/>
        <v>0</v>
      </c>
      <c r="J34" s="188">
        <f t="shared" si="33"/>
        <v>0</v>
      </c>
      <c r="K34" s="188">
        <f t="shared" si="33"/>
        <v>0</v>
      </c>
      <c r="L34" s="188">
        <f t="shared" si="33"/>
        <v>0</v>
      </c>
      <c r="M34" s="188">
        <f t="shared" si="33"/>
        <v>0</v>
      </c>
      <c r="N34" s="188">
        <f t="shared" si="33"/>
        <v>0</v>
      </c>
      <c r="O34" s="188">
        <f t="shared" si="33"/>
        <v>0</v>
      </c>
      <c r="P34" s="188">
        <f t="shared" si="33"/>
        <v>0</v>
      </c>
      <c r="Q34" s="188">
        <f t="shared" si="33"/>
        <v>0</v>
      </c>
      <c r="R34" s="188">
        <f t="shared" si="33"/>
        <v>0</v>
      </c>
      <c r="S34" s="363">
        <f t="shared" si="26"/>
        <v>0</v>
      </c>
      <c r="T34" s="364"/>
      <c r="U34" s="365">
        <f>$U$8*$D34</f>
        <v>0</v>
      </c>
      <c r="V34" s="366">
        <f>U34-S34</f>
        <v>0</v>
      </c>
    </row>
    <row r="35" spans="1:22" ht="15" customHeight="1" x14ac:dyDescent="0.35">
      <c r="A35" s="357"/>
      <c r="B35" s="14" t="s">
        <v>83</v>
      </c>
      <c r="C35" s="358"/>
      <c r="D35" s="359">
        <v>5.0000000000000001E-3</v>
      </c>
      <c r="E35" s="360">
        <f>IF('Drop downs'!E39="yes",'Drop downs'!G39,'Drop downs'!C39)</f>
        <v>5.0000000000000001E-3</v>
      </c>
      <c r="F35" s="361" t="s">
        <v>102</v>
      </c>
      <c r="G35" s="188">
        <f t="shared" si="33"/>
        <v>0</v>
      </c>
      <c r="H35" s="188">
        <f t="shared" si="33"/>
        <v>0</v>
      </c>
      <c r="I35" s="188">
        <f t="shared" si="33"/>
        <v>0</v>
      </c>
      <c r="J35" s="188">
        <f t="shared" si="33"/>
        <v>0</v>
      </c>
      <c r="K35" s="188">
        <f t="shared" si="33"/>
        <v>0</v>
      </c>
      <c r="L35" s="188">
        <f t="shared" si="33"/>
        <v>0</v>
      </c>
      <c r="M35" s="188">
        <f t="shared" si="33"/>
        <v>0</v>
      </c>
      <c r="N35" s="188">
        <f t="shared" si="33"/>
        <v>0</v>
      </c>
      <c r="O35" s="188">
        <f t="shared" si="33"/>
        <v>0</v>
      </c>
      <c r="P35" s="188">
        <f t="shared" si="33"/>
        <v>0</v>
      </c>
      <c r="Q35" s="188">
        <f t="shared" si="33"/>
        <v>0</v>
      </c>
      <c r="R35" s="188">
        <f t="shared" si="33"/>
        <v>0</v>
      </c>
      <c r="S35" s="363">
        <f t="shared" si="26"/>
        <v>0</v>
      </c>
      <c r="T35" s="364"/>
      <c r="U35" s="365">
        <f t="shared" si="23"/>
        <v>0</v>
      </c>
      <c r="V35" s="366">
        <f t="shared" si="24"/>
        <v>0</v>
      </c>
    </row>
    <row r="36" spans="1:22" ht="15" customHeight="1" x14ac:dyDescent="0.35">
      <c r="A36" s="357"/>
      <c r="B36" s="14" t="s">
        <v>85</v>
      </c>
      <c r="C36" s="358"/>
      <c r="D36" s="359">
        <v>5.0000000000000001E-3</v>
      </c>
      <c r="E36" s="360">
        <f>IF('Drop downs'!E40="yes",'Drop downs'!G40,'Drop downs'!C40)</f>
        <v>5.0000000000000001E-3</v>
      </c>
      <c r="F36" s="361" t="s">
        <v>102</v>
      </c>
      <c r="G36" s="188">
        <f t="shared" si="33"/>
        <v>0</v>
      </c>
      <c r="H36" s="188">
        <f t="shared" si="33"/>
        <v>0</v>
      </c>
      <c r="I36" s="188">
        <f t="shared" si="33"/>
        <v>0</v>
      </c>
      <c r="J36" s="188">
        <f t="shared" si="33"/>
        <v>0</v>
      </c>
      <c r="K36" s="188">
        <f t="shared" si="33"/>
        <v>0</v>
      </c>
      <c r="L36" s="188">
        <f t="shared" si="33"/>
        <v>0</v>
      </c>
      <c r="M36" s="188">
        <f t="shared" si="33"/>
        <v>0</v>
      </c>
      <c r="N36" s="188">
        <f t="shared" si="33"/>
        <v>0</v>
      </c>
      <c r="O36" s="188">
        <f t="shared" si="33"/>
        <v>0</v>
      </c>
      <c r="P36" s="188">
        <f t="shared" si="33"/>
        <v>0</v>
      </c>
      <c r="Q36" s="188">
        <f t="shared" si="33"/>
        <v>0</v>
      </c>
      <c r="R36" s="188">
        <f t="shared" si="33"/>
        <v>0</v>
      </c>
      <c r="S36" s="363">
        <f t="shared" si="26"/>
        <v>0</v>
      </c>
      <c r="T36" s="364"/>
      <c r="U36" s="365">
        <f t="shared" si="23"/>
        <v>0</v>
      </c>
      <c r="V36" s="366">
        <f t="shared" si="24"/>
        <v>0</v>
      </c>
    </row>
    <row r="37" spans="1:22" ht="15" customHeight="1" x14ac:dyDescent="0.35">
      <c r="A37" s="357"/>
      <c r="B37" s="14" t="s">
        <v>86</v>
      </c>
      <c r="C37" s="358"/>
      <c r="D37" s="359">
        <v>0.01</v>
      </c>
      <c r="E37" s="399">
        <f>IF('Drop downs'!E41="yes",'Drop downs'!G41,'Drop downs'!C41)</f>
        <v>0.01</v>
      </c>
      <c r="F37" s="361" t="s">
        <v>102</v>
      </c>
      <c r="G37" s="188">
        <f t="shared" si="33"/>
        <v>0</v>
      </c>
      <c r="H37" s="188">
        <f t="shared" si="33"/>
        <v>0</v>
      </c>
      <c r="I37" s="188">
        <f t="shared" si="33"/>
        <v>0</v>
      </c>
      <c r="J37" s="188">
        <f t="shared" si="33"/>
        <v>0</v>
      </c>
      <c r="K37" s="188">
        <f t="shared" si="33"/>
        <v>0</v>
      </c>
      <c r="L37" s="188">
        <f t="shared" si="33"/>
        <v>0</v>
      </c>
      <c r="M37" s="188">
        <f t="shared" si="33"/>
        <v>0</v>
      </c>
      <c r="N37" s="188">
        <f t="shared" si="33"/>
        <v>0</v>
      </c>
      <c r="O37" s="188">
        <f t="shared" si="33"/>
        <v>0</v>
      </c>
      <c r="P37" s="188">
        <f t="shared" si="33"/>
        <v>0</v>
      </c>
      <c r="Q37" s="188">
        <f t="shared" si="33"/>
        <v>0</v>
      </c>
      <c r="R37" s="188">
        <f t="shared" si="33"/>
        <v>0</v>
      </c>
      <c r="S37" s="363">
        <f t="shared" si="26"/>
        <v>0</v>
      </c>
      <c r="T37" s="364"/>
      <c r="U37" s="365">
        <f t="shared" si="23"/>
        <v>0</v>
      </c>
      <c r="V37" s="366">
        <f t="shared" si="24"/>
        <v>0</v>
      </c>
    </row>
    <row r="38" spans="1:22" ht="15" customHeight="1" x14ac:dyDescent="0.35">
      <c r="A38" s="357"/>
      <c r="B38" s="14" t="s">
        <v>88</v>
      </c>
      <c r="C38" s="358"/>
      <c r="D38" s="401">
        <f>IF(S8=0,0,'Drop downs'!F9)</f>
        <v>0</v>
      </c>
      <c r="E38" s="402">
        <f>IF('Drop downs'!E42="yes",'Drop downs'!F42,'Drop downs'!D42)</f>
        <v>0</v>
      </c>
      <c r="F38" s="361" t="s">
        <v>102</v>
      </c>
      <c r="G38" s="188">
        <f>$E38/12</f>
        <v>0</v>
      </c>
      <c r="H38" s="188">
        <f t="shared" ref="H38:R38" si="34">$E38/12</f>
        <v>0</v>
      </c>
      <c r="I38" s="188">
        <f t="shared" si="34"/>
        <v>0</v>
      </c>
      <c r="J38" s="188">
        <f t="shared" si="34"/>
        <v>0</v>
      </c>
      <c r="K38" s="188">
        <f t="shared" si="34"/>
        <v>0</v>
      </c>
      <c r="L38" s="188">
        <f t="shared" si="34"/>
        <v>0</v>
      </c>
      <c r="M38" s="188">
        <f t="shared" si="34"/>
        <v>0</v>
      </c>
      <c r="N38" s="188">
        <f t="shared" si="34"/>
        <v>0</v>
      </c>
      <c r="O38" s="188">
        <f t="shared" si="34"/>
        <v>0</v>
      </c>
      <c r="P38" s="188">
        <f t="shared" si="34"/>
        <v>0</v>
      </c>
      <c r="Q38" s="188">
        <f t="shared" si="34"/>
        <v>0</v>
      </c>
      <c r="R38" s="188">
        <f t="shared" si="34"/>
        <v>0</v>
      </c>
      <c r="S38" s="363">
        <f t="shared" si="26"/>
        <v>0</v>
      </c>
      <c r="T38" s="364"/>
      <c r="U38" s="365">
        <f>D38</f>
        <v>0</v>
      </c>
      <c r="V38" s="366">
        <f t="shared" si="24"/>
        <v>0</v>
      </c>
    </row>
    <row r="39" spans="1:22" ht="15" customHeight="1" x14ac:dyDescent="0.35">
      <c r="A39" s="357"/>
      <c r="B39" s="14" t="s">
        <v>89</v>
      </c>
      <c r="C39" s="358"/>
      <c r="D39" s="359">
        <v>3.0000000000000001E-3</v>
      </c>
      <c r="E39" s="360">
        <f>IF('Drop downs'!E43="yes",'Drop downs'!G43,'Drop downs'!C43)</f>
        <v>3.0000000000000001E-3</v>
      </c>
      <c r="F39" s="361" t="s">
        <v>102</v>
      </c>
      <c r="G39" s="188">
        <f t="shared" ref="G39:R41" si="35">G$8*$E39</f>
        <v>0</v>
      </c>
      <c r="H39" s="188">
        <f t="shared" si="35"/>
        <v>0</v>
      </c>
      <c r="I39" s="188">
        <f t="shared" si="35"/>
        <v>0</v>
      </c>
      <c r="J39" s="188">
        <f t="shared" si="35"/>
        <v>0</v>
      </c>
      <c r="K39" s="188">
        <f t="shared" si="35"/>
        <v>0</v>
      </c>
      <c r="L39" s="188">
        <f t="shared" si="35"/>
        <v>0</v>
      </c>
      <c r="M39" s="188">
        <f t="shared" si="35"/>
        <v>0</v>
      </c>
      <c r="N39" s="188">
        <f t="shared" si="35"/>
        <v>0</v>
      </c>
      <c r="O39" s="188">
        <f t="shared" si="35"/>
        <v>0</v>
      </c>
      <c r="P39" s="188">
        <f t="shared" si="35"/>
        <v>0</v>
      </c>
      <c r="Q39" s="188">
        <f t="shared" si="35"/>
        <v>0</v>
      </c>
      <c r="R39" s="188">
        <f t="shared" si="35"/>
        <v>0</v>
      </c>
      <c r="S39" s="363">
        <f t="shared" si="26"/>
        <v>0</v>
      </c>
      <c r="T39" s="364"/>
      <c r="U39" s="365">
        <f t="shared" si="23"/>
        <v>0</v>
      </c>
      <c r="V39" s="366">
        <f t="shared" si="24"/>
        <v>0</v>
      </c>
    </row>
    <row r="40" spans="1:22" ht="15" customHeight="1" x14ac:dyDescent="0.35">
      <c r="A40" s="357"/>
      <c r="B40" s="14" t="s">
        <v>125</v>
      </c>
      <c r="C40" s="358"/>
      <c r="D40" s="359">
        <v>2E-3</v>
      </c>
      <c r="E40" s="495">
        <v>2E-3</v>
      </c>
      <c r="F40" s="361" t="s">
        <v>102</v>
      </c>
      <c r="G40" s="188">
        <f t="shared" si="35"/>
        <v>0</v>
      </c>
      <c r="H40" s="188">
        <f t="shared" si="35"/>
        <v>0</v>
      </c>
      <c r="I40" s="188">
        <f t="shared" si="35"/>
        <v>0</v>
      </c>
      <c r="J40" s="188">
        <f t="shared" si="35"/>
        <v>0</v>
      </c>
      <c r="K40" s="188">
        <f t="shared" si="35"/>
        <v>0</v>
      </c>
      <c r="L40" s="188">
        <f t="shared" si="35"/>
        <v>0</v>
      </c>
      <c r="M40" s="188">
        <f t="shared" si="35"/>
        <v>0</v>
      </c>
      <c r="N40" s="188">
        <f t="shared" si="35"/>
        <v>0</v>
      </c>
      <c r="O40" s="188">
        <f t="shared" si="35"/>
        <v>0</v>
      </c>
      <c r="P40" s="188">
        <f t="shared" si="35"/>
        <v>0</v>
      </c>
      <c r="Q40" s="188">
        <f t="shared" si="35"/>
        <v>0</v>
      </c>
      <c r="R40" s="188">
        <f t="shared" si="35"/>
        <v>0</v>
      </c>
      <c r="S40" s="363">
        <f t="shared" si="26"/>
        <v>0</v>
      </c>
      <c r="T40" s="364"/>
      <c r="U40" s="365">
        <f t="shared" si="23"/>
        <v>0</v>
      </c>
      <c r="V40" s="366">
        <f t="shared" si="24"/>
        <v>0</v>
      </c>
    </row>
    <row r="41" spans="1:22" ht="15" customHeight="1" x14ac:dyDescent="0.35">
      <c r="A41" s="357"/>
      <c r="B41" s="14" t="s">
        <v>126</v>
      </c>
      <c r="C41" s="358"/>
      <c r="D41" s="359">
        <v>1E-3</v>
      </c>
      <c r="E41" s="495">
        <v>1E-3</v>
      </c>
      <c r="F41" s="361" t="s">
        <v>102</v>
      </c>
      <c r="G41" s="188">
        <f t="shared" si="35"/>
        <v>0</v>
      </c>
      <c r="H41" s="188">
        <f t="shared" si="35"/>
        <v>0</v>
      </c>
      <c r="I41" s="188">
        <f t="shared" si="35"/>
        <v>0</v>
      </c>
      <c r="J41" s="188">
        <f t="shared" si="35"/>
        <v>0</v>
      </c>
      <c r="K41" s="188">
        <f t="shared" si="35"/>
        <v>0</v>
      </c>
      <c r="L41" s="188">
        <f t="shared" si="35"/>
        <v>0</v>
      </c>
      <c r="M41" s="188">
        <f t="shared" si="35"/>
        <v>0</v>
      </c>
      <c r="N41" s="188">
        <f t="shared" si="35"/>
        <v>0</v>
      </c>
      <c r="O41" s="188">
        <f t="shared" si="35"/>
        <v>0</v>
      </c>
      <c r="P41" s="188">
        <f t="shared" si="35"/>
        <v>0</v>
      </c>
      <c r="Q41" s="188">
        <f t="shared" si="35"/>
        <v>0</v>
      </c>
      <c r="R41" s="188">
        <f t="shared" si="35"/>
        <v>0</v>
      </c>
      <c r="S41" s="363">
        <f t="shared" si="26"/>
        <v>0</v>
      </c>
      <c r="T41" s="364"/>
      <c r="U41" s="365">
        <f t="shared" si="23"/>
        <v>0</v>
      </c>
      <c r="V41" s="366">
        <f t="shared" si="24"/>
        <v>0</v>
      </c>
    </row>
    <row r="42" spans="1:22" ht="15" customHeight="1" thickBot="1" x14ac:dyDescent="0.4">
      <c r="A42" s="357"/>
      <c r="C42" s="368" t="s">
        <v>127</v>
      </c>
      <c r="D42" s="359"/>
      <c r="E42" s="360"/>
      <c r="F42" s="361"/>
      <c r="G42" s="403">
        <f t="shared" ref="G42:S42" si="36">SUM(G25:G41)</f>
        <v>0</v>
      </c>
      <c r="H42" s="403">
        <f t="shared" si="36"/>
        <v>0</v>
      </c>
      <c r="I42" s="403">
        <f t="shared" si="36"/>
        <v>0</v>
      </c>
      <c r="J42" s="403">
        <f t="shared" si="36"/>
        <v>0</v>
      </c>
      <c r="K42" s="403">
        <f t="shared" si="36"/>
        <v>0</v>
      </c>
      <c r="L42" s="403">
        <f t="shared" si="36"/>
        <v>0</v>
      </c>
      <c r="M42" s="403">
        <f t="shared" si="36"/>
        <v>0</v>
      </c>
      <c r="N42" s="403">
        <f t="shared" si="36"/>
        <v>0</v>
      </c>
      <c r="O42" s="403">
        <f t="shared" si="36"/>
        <v>0</v>
      </c>
      <c r="P42" s="403">
        <f t="shared" si="36"/>
        <v>0</v>
      </c>
      <c r="Q42" s="403">
        <f t="shared" si="36"/>
        <v>0</v>
      </c>
      <c r="R42" s="404">
        <f t="shared" si="36"/>
        <v>0</v>
      </c>
      <c r="S42" s="405">
        <f t="shared" si="36"/>
        <v>0</v>
      </c>
      <c r="T42" s="364"/>
      <c r="U42" s="406">
        <f>SUM(U25:U41)</f>
        <v>0</v>
      </c>
      <c r="V42" s="407">
        <f>SUM(V25:V41)</f>
        <v>0</v>
      </c>
    </row>
    <row r="43" spans="1:22" ht="6" customHeight="1" x14ac:dyDescent="0.35">
      <c r="A43" s="357"/>
      <c r="C43" s="358"/>
      <c r="D43" s="359"/>
      <c r="E43" s="360"/>
      <c r="F43" s="361"/>
      <c r="G43" s="408"/>
      <c r="H43" s="408"/>
      <c r="I43" s="408"/>
      <c r="J43" s="408"/>
      <c r="K43" s="408"/>
      <c r="L43" s="408"/>
      <c r="M43" s="408"/>
      <c r="N43" s="408"/>
      <c r="O43" s="408"/>
      <c r="P43" s="408"/>
      <c r="Q43" s="408"/>
      <c r="R43" s="408"/>
      <c r="S43" s="409"/>
      <c r="T43" s="364"/>
      <c r="U43" s="410"/>
      <c r="V43" s="411"/>
    </row>
    <row r="44" spans="1:22" s="367" customFormat="1" ht="15" customHeight="1" thickBot="1" x14ac:dyDescent="0.4">
      <c r="A44" s="65"/>
      <c r="C44" s="368" t="s">
        <v>128</v>
      </c>
      <c r="D44" s="412"/>
      <c r="E44" s="413"/>
      <c r="F44" s="369"/>
      <c r="G44" s="414">
        <f t="shared" ref="G44:S44" si="37">G21-G42</f>
        <v>0</v>
      </c>
      <c r="H44" s="414">
        <f t="shared" si="37"/>
        <v>0</v>
      </c>
      <c r="I44" s="414">
        <f t="shared" si="37"/>
        <v>0</v>
      </c>
      <c r="J44" s="414">
        <f t="shared" si="37"/>
        <v>0</v>
      </c>
      <c r="K44" s="414">
        <f t="shared" si="37"/>
        <v>0</v>
      </c>
      <c r="L44" s="414">
        <f t="shared" si="37"/>
        <v>0</v>
      </c>
      <c r="M44" s="414">
        <f t="shared" si="37"/>
        <v>0</v>
      </c>
      <c r="N44" s="414">
        <f t="shared" si="37"/>
        <v>0</v>
      </c>
      <c r="O44" s="414">
        <f t="shared" si="37"/>
        <v>0</v>
      </c>
      <c r="P44" s="414">
        <f t="shared" si="37"/>
        <v>0</v>
      </c>
      <c r="Q44" s="414">
        <f t="shared" si="37"/>
        <v>0</v>
      </c>
      <c r="R44" s="414">
        <f t="shared" si="37"/>
        <v>0</v>
      </c>
      <c r="S44" s="477">
        <f t="shared" si="37"/>
        <v>0</v>
      </c>
      <c r="T44" s="364"/>
      <c r="U44" s="479">
        <f>U21-U42</f>
        <v>0</v>
      </c>
      <c r="V44" s="480">
        <f>V19+V42</f>
        <v>0</v>
      </c>
    </row>
    <row r="45" spans="1:22" s="415" customFormat="1" ht="15" customHeight="1" thickTop="1" x14ac:dyDescent="0.35">
      <c r="A45" s="67"/>
      <c r="C45" s="415" t="s">
        <v>129</v>
      </c>
      <c r="D45" s="416"/>
      <c r="E45" s="417"/>
      <c r="F45" s="418"/>
      <c r="G45" s="419">
        <f t="shared" ref="G45:S45" si="38">IF(ISERROR(G44/G8),0,G44/G8)</f>
        <v>0</v>
      </c>
      <c r="H45" s="419">
        <f t="shared" si="38"/>
        <v>0</v>
      </c>
      <c r="I45" s="419">
        <f t="shared" si="38"/>
        <v>0</v>
      </c>
      <c r="J45" s="419">
        <f t="shared" si="38"/>
        <v>0</v>
      </c>
      <c r="K45" s="419">
        <f t="shared" si="38"/>
        <v>0</v>
      </c>
      <c r="L45" s="419">
        <f t="shared" si="38"/>
        <v>0</v>
      </c>
      <c r="M45" s="419">
        <f t="shared" si="38"/>
        <v>0</v>
      </c>
      <c r="N45" s="419">
        <f t="shared" si="38"/>
        <v>0</v>
      </c>
      <c r="O45" s="419">
        <f t="shared" si="38"/>
        <v>0</v>
      </c>
      <c r="P45" s="419">
        <f t="shared" si="38"/>
        <v>0</v>
      </c>
      <c r="Q45" s="419">
        <f t="shared" si="38"/>
        <v>0</v>
      </c>
      <c r="R45" s="419">
        <f t="shared" si="38"/>
        <v>0</v>
      </c>
      <c r="S45" s="420">
        <f t="shared" si="38"/>
        <v>0</v>
      </c>
      <c r="T45" s="421"/>
      <c r="U45" s="422">
        <f>IF(ISERROR(U44/U8),0,U44/U8)</f>
        <v>0</v>
      </c>
      <c r="V45" s="423"/>
    </row>
    <row r="46" spans="1:22" ht="6.4" customHeight="1" x14ac:dyDescent="0.35">
      <c r="A46" s="357"/>
      <c r="D46" s="416"/>
      <c r="E46" s="360"/>
      <c r="F46" s="424"/>
      <c r="G46" s="425"/>
      <c r="H46" s="425"/>
      <c r="I46" s="425"/>
      <c r="J46" s="425"/>
      <c r="K46" s="425"/>
      <c r="L46" s="189"/>
      <c r="M46" s="189"/>
      <c r="N46" s="189"/>
      <c r="O46" s="189"/>
      <c r="P46" s="189"/>
      <c r="Q46" s="189"/>
      <c r="R46" s="189"/>
      <c r="S46" s="373"/>
      <c r="T46" s="364"/>
      <c r="U46" s="374"/>
      <c r="V46" s="375"/>
    </row>
    <row r="47" spans="1:22" ht="15" customHeight="1" thickBot="1" x14ac:dyDescent="0.4">
      <c r="A47" s="65" t="s">
        <v>130</v>
      </c>
      <c r="D47" s="416"/>
      <c r="E47" s="360"/>
      <c r="F47" s="361"/>
      <c r="G47" s="362"/>
      <c r="H47" s="362"/>
      <c r="I47" s="362"/>
      <c r="J47" s="362"/>
      <c r="K47" s="362"/>
      <c r="L47" s="189"/>
      <c r="M47" s="189"/>
      <c r="N47" s="189"/>
      <c r="O47" s="189"/>
      <c r="P47" s="189"/>
      <c r="Q47" s="189"/>
      <c r="R47" s="189"/>
      <c r="S47" s="373"/>
      <c r="T47" s="189"/>
      <c r="U47" s="471"/>
      <c r="V47" s="472"/>
    </row>
    <row r="48" spans="1:22" ht="15" customHeight="1" x14ac:dyDescent="0.35">
      <c r="A48" s="357"/>
      <c r="B48" s="14" t="s">
        <v>131</v>
      </c>
      <c r="D48" s="416"/>
      <c r="E48" s="426"/>
      <c r="F48" s="424"/>
      <c r="G48" s="427">
        <f>'Data Input &amp; Summary Results'!$Q73/12</f>
        <v>0</v>
      </c>
      <c r="H48" s="428">
        <f>'Data Input &amp; Summary Results'!$Q73/12</f>
        <v>0</v>
      </c>
      <c r="I48" s="428">
        <f>'Data Input &amp; Summary Results'!$Q73/12</f>
        <v>0</v>
      </c>
      <c r="J48" s="428">
        <f>'Data Input &amp; Summary Results'!$Q73/12</f>
        <v>0</v>
      </c>
      <c r="K48" s="428">
        <f>'Data Input &amp; Summary Results'!$Q73/12</f>
        <v>0</v>
      </c>
      <c r="L48" s="428">
        <f>'Data Input &amp; Summary Results'!$Q73/12</f>
        <v>0</v>
      </c>
      <c r="M48" s="428">
        <f>'Data Input &amp; Summary Results'!$Q73/12</f>
        <v>0</v>
      </c>
      <c r="N48" s="428">
        <f>'Data Input &amp; Summary Results'!$Q73/12</f>
        <v>0</v>
      </c>
      <c r="O48" s="428">
        <f>'Data Input &amp; Summary Results'!$Q73/12</f>
        <v>0</v>
      </c>
      <c r="P48" s="428">
        <f>'Data Input &amp; Summary Results'!$Q73/12</f>
        <v>0</v>
      </c>
      <c r="Q48" s="428">
        <f>'Data Input &amp; Summary Results'!$Q73/12</f>
        <v>0</v>
      </c>
      <c r="R48" s="429">
        <f>'Data Input &amp; Summary Results'!$Q73/12</f>
        <v>0</v>
      </c>
      <c r="S48" s="430">
        <f t="shared" ref="S48:S49" si="39">SUM(G48:R48)</f>
        <v>0</v>
      </c>
      <c r="T48" s="364"/>
      <c r="U48" s="473"/>
      <c r="V48" s="474"/>
    </row>
    <row r="49" spans="1:22" ht="15" customHeight="1" x14ac:dyDescent="0.35">
      <c r="A49" s="357"/>
      <c r="B49" s="14" t="s">
        <v>132</v>
      </c>
      <c r="D49" s="416"/>
      <c r="E49" s="426"/>
      <c r="F49" s="424"/>
      <c r="G49" s="431">
        <f>'Data Input &amp; Summary Results'!$Q74/12</f>
        <v>0</v>
      </c>
      <c r="H49" s="362">
        <f>'Data Input &amp; Summary Results'!$Q74/12</f>
        <v>0</v>
      </c>
      <c r="I49" s="362">
        <f>'Data Input &amp; Summary Results'!$Q74/12</f>
        <v>0</v>
      </c>
      <c r="J49" s="362">
        <f>'Data Input &amp; Summary Results'!$Q74/12</f>
        <v>0</v>
      </c>
      <c r="K49" s="362">
        <f>'Data Input &amp; Summary Results'!$Q74/12</f>
        <v>0</v>
      </c>
      <c r="L49" s="362">
        <f>'Data Input &amp; Summary Results'!$Q74/12</f>
        <v>0</v>
      </c>
      <c r="M49" s="362">
        <f>'Data Input &amp; Summary Results'!$Q74/12</f>
        <v>0</v>
      </c>
      <c r="N49" s="362">
        <f>'Data Input &amp; Summary Results'!$Q74/12</f>
        <v>0</v>
      </c>
      <c r="O49" s="362">
        <f>'Data Input &amp; Summary Results'!$Q74/12</f>
        <v>0</v>
      </c>
      <c r="P49" s="362">
        <f>'Data Input &amp; Summary Results'!$Q74/12</f>
        <v>0</v>
      </c>
      <c r="Q49" s="362">
        <f>'Data Input &amp; Summary Results'!$Q74/12</f>
        <v>0</v>
      </c>
      <c r="R49" s="432">
        <f>'Data Input &amp; Summary Results'!$Q74/12</f>
        <v>0</v>
      </c>
      <c r="S49" s="363">
        <f t="shared" si="39"/>
        <v>0</v>
      </c>
      <c r="T49" s="364"/>
      <c r="U49" s="329"/>
      <c r="V49" s="469"/>
    </row>
    <row r="50" spans="1:22" ht="15" customHeight="1" x14ac:dyDescent="0.35">
      <c r="A50" s="357"/>
      <c r="B50" s="14" t="s">
        <v>133</v>
      </c>
      <c r="D50" s="416"/>
      <c r="E50" s="426"/>
      <c r="F50" s="424"/>
      <c r="G50" s="431">
        <f>'Data Input &amp; Summary Results'!$Q75/12</f>
        <v>0</v>
      </c>
      <c r="H50" s="362">
        <f>'Data Input &amp; Summary Results'!$Q75/12</f>
        <v>0</v>
      </c>
      <c r="I50" s="362">
        <f>'Data Input &amp; Summary Results'!$Q75/12</f>
        <v>0</v>
      </c>
      <c r="J50" s="362">
        <f>'Data Input &amp; Summary Results'!$Q75/12</f>
        <v>0</v>
      </c>
      <c r="K50" s="362">
        <f>'Data Input &amp; Summary Results'!$Q75/12</f>
        <v>0</v>
      </c>
      <c r="L50" s="362">
        <f>'Data Input &amp; Summary Results'!$Q75/12</f>
        <v>0</v>
      </c>
      <c r="M50" s="362">
        <f>'Data Input &amp; Summary Results'!$Q75/12</f>
        <v>0</v>
      </c>
      <c r="N50" s="362">
        <f>'Data Input &amp; Summary Results'!$Q75/12</f>
        <v>0</v>
      </c>
      <c r="O50" s="362">
        <f>'Data Input &amp; Summary Results'!$Q75/12</f>
        <v>0</v>
      </c>
      <c r="P50" s="362">
        <f>'Data Input &amp; Summary Results'!$Q75/12</f>
        <v>0</v>
      </c>
      <c r="Q50" s="362">
        <f>'Data Input &amp; Summary Results'!$Q75/12</f>
        <v>0</v>
      </c>
      <c r="R50" s="432">
        <f>'Data Input &amp; Summary Results'!$Q75/12</f>
        <v>0</v>
      </c>
      <c r="S50" s="363">
        <f>SUM(G50:R50)</f>
        <v>0</v>
      </c>
      <c r="T50" s="364"/>
      <c r="U50" s="329"/>
      <c r="V50" s="469"/>
    </row>
    <row r="51" spans="1:22" ht="15" customHeight="1" x14ac:dyDescent="0.35">
      <c r="A51" s="357"/>
      <c r="B51" s="14" t="s">
        <v>134</v>
      </c>
      <c r="D51" s="416"/>
      <c r="E51" s="426"/>
      <c r="F51" s="424"/>
      <c r="G51" s="431">
        <f>'Data Input &amp; Summary Results'!$Q76/12</f>
        <v>0</v>
      </c>
      <c r="H51" s="362">
        <f>'Data Input &amp; Summary Results'!$Q76/12</f>
        <v>0</v>
      </c>
      <c r="I51" s="362">
        <f>'Data Input &amp; Summary Results'!$Q76/12</f>
        <v>0</v>
      </c>
      <c r="J51" s="362">
        <f>'Data Input &amp; Summary Results'!$Q76/12</f>
        <v>0</v>
      </c>
      <c r="K51" s="362">
        <f>'Data Input &amp; Summary Results'!$Q76/12</f>
        <v>0</v>
      </c>
      <c r="L51" s="362">
        <f>'Data Input &amp; Summary Results'!$Q76/12</f>
        <v>0</v>
      </c>
      <c r="M51" s="362">
        <f>'Data Input &amp; Summary Results'!$Q76/12</f>
        <v>0</v>
      </c>
      <c r="N51" s="362">
        <f>'Data Input &amp; Summary Results'!$Q76/12</f>
        <v>0</v>
      </c>
      <c r="O51" s="362">
        <f>'Data Input &amp; Summary Results'!$Q76/12</f>
        <v>0</v>
      </c>
      <c r="P51" s="362">
        <f>'Data Input &amp; Summary Results'!$Q76/12</f>
        <v>0</v>
      </c>
      <c r="Q51" s="362">
        <f>'Data Input &amp; Summary Results'!$Q76/12</f>
        <v>0</v>
      </c>
      <c r="R51" s="432">
        <f>'Data Input &amp; Summary Results'!$Q76/12</f>
        <v>0</v>
      </c>
      <c r="S51" s="363">
        <f>SUM(G51:R51)</f>
        <v>0</v>
      </c>
      <c r="T51" s="364"/>
      <c r="U51" s="329"/>
      <c r="V51" s="469"/>
    </row>
    <row r="52" spans="1:22" ht="15" customHeight="1" x14ac:dyDescent="0.35">
      <c r="A52" s="357"/>
      <c r="B52" s="14" t="s">
        <v>135</v>
      </c>
      <c r="D52" s="416"/>
      <c r="E52" s="426"/>
      <c r="F52" s="424"/>
      <c r="G52" s="433">
        <f>IFERROR('Data Input &amp; Summary Results'!$Q77/12,0)</f>
        <v>0</v>
      </c>
      <c r="H52" s="378">
        <f>IFERROR('Data Input &amp; Summary Results'!$Q77/12,0)</f>
        <v>0</v>
      </c>
      <c r="I52" s="378">
        <f>IFERROR('Data Input &amp; Summary Results'!$Q77/12,0)</f>
        <v>0</v>
      </c>
      <c r="J52" s="378">
        <f>IFERROR('Data Input &amp; Summary Results'!$Q77/12,0)</f>
        <v>0</v>
      </c>
      <c r="K52" s="378">
        <f>IFERROR('Data Input &amp; Summary Results'!$Q77/12,0)</f>
        <v>0</v>
      </c>
      <c r="L52" s="378">
        <f>IFERROR('Data Input &amp; Summary Results'!$Q77/12,0)</f>
        <v>0</v>
      </c>
      <c r="M52" s="378">
        <f>IFERROR('Data Input &amp; Summary Results'!$Q77/12,0)</f>
        <v>0</v>
      </c>
      <c r="N52" s="378">
        <f>IFERROR('Data Input &amp; Summary Results'!$Q77/12,0)</f>
        <v>0</v>
      </c>
      <c r="O52" s="378">
        <f>IFERROR('Data Input &amp; Summary Results'!$Q77/12,0)</f>
        <v>0</v>
      </c>
      <c r="P52" s="378">
        <f>IFERROR('Data Input &amp; Summary Results'!$Q77/12,0)</f>
        <v>0</v>
      </c>
      <c r="Q52" s="378">
        <f>IFERROR('Data Input &amp; Summary Results'!$Q77/12,0)</f>
        <v>0</v>
      </c>
      <c r="R52" s="434">
        <f>IFERROR('Data Input &amp; Summary Results'!$Q77/12,0)</f>
        <v>0</v>
      </c>
      <c r="S52" s="379">
        <f t="shared" ref="S52" si="40">SUM(G52:R52)</f>
        <v>0</v>
      </c>
      <c r="T52" s="364"/>
      <c r="U52" s="329"/>
      <c r="V52" s="469"/>
    </row>
    <row r="53" spans="1:22" ht="15" customHeight="1" thickBot="1" x14ac:dyDescent="0.4">
      <c r="A53" s="357"/>
      <c r="C53" s="367" t="s">
        <v>136</v>
      </c>
      <c r="D53" s="416"/>
      <c r="E53" s="435"/>
      <c r="F53" s="424"/>
      <c r="G53" s="436">
        <f t="shared" ref="G53:S53" si="41">SUM(G48:G52)</f>
        <v>0</v>
      </c>
      <c r="H53" s="437">
        <f t="shared" si="41"/>
        <v>0</v>
      </c>
      <c r="I53" s="437">
        <f t="shared" si="41"/>
        <v>0</v>
      </c>
      <c r="J53" s="437">
        <f t="shared" si="41"/>
        <v>0</v>
      </c>
      <c r="K53" s="437">
        <f t="shared" si="41"/>
        <v>0</v>
      </c>
      <c r="L53" s="437">
        <f t="shared" si="41"/>
        <v>0</v>
      </c>
      <c r="M53" s="437">
        <f t="shared" si="41"/>
        <v>0</v>
      </c>
      <c r="N53" s="437">
        <f t="shared" si="41"/>
        <v>0</v>
      </c>
      <c r="O53" s="437">
        <f t="shared" si="41"/>
        <v>0</v>
      </c>
      <c r="P53" s="437">
        <f t="shared" si="41"/>
        <v>0</v>
      </c>
      <c r="Q53" s="437">
        <f t="shared" si="41"/>
        <v>0</v>
      </c>
      <c r="R53" s="438">
        <f t="shared" si="41"/>
        <v>0</v>
      </c>
      <c r="S53" s="439">
        <f t="shared" si="41"/>
        <v>0</v>
      </c>
      <c r="T53" s="364"/>
      <c r="U53" s="431"/>
      <c r="V53" s="432"/>
    </row>
    <row r="54" spans="1:22" ht="6.4" customHeight="1" x14ac:dyDescent="0.35">
      <c r="A54" s="357"/>
      <c r="D54" s="440"/>
      <c r="E54" s="360"/>
      <c r="G54" s="425"/>
      <c r="H54" s="425"/>
      <c r="I54" s="425"/>
      <c r="J54" s="425"/>
      <c r="K54" s="425"/>
      <c r="L54" s="425"/>
      <c r="M54" s="425"/>
      <c r="N54" s="425"/>
      <c r="O54" s="425"/>
      <c r="P54" s="425"/>
      <c r="Q54" s="425"/>
      <c r="R54" s="425"/>
      <c r="S54" s="442"/>
      <c r="T54" s="364"/>
      <c r="U54" s="431"/>
      <c r="V54" s="432"/>
    </row>
    <row r="55" spans="1:22" ht="6.4" customHeight="1" x14ac:dyDescent="0.35">
      <c r="A55" s="357"/>
      <c r="D55" s="443"/>
      <c r="E55" s="360"/>
      <c r="F55" s="424"/>
      <c r="G55" s="425"/>
      <c r="H55" s="425"/>
      <c r="I55" s="425"/>
      <c r="J55" s="425"/>
      <c r="K55" s="425"/>
      <c r="L55" s="189"/>
      <c r="M55" s="189"/>
      <c r="N55" s="189"/>
      <c r="O55" s="189"/>
      <c r="P55" s="189"/>
      <c r="Q55" s="189"/>
      <c r="R55" s="189"/>
      <c r="S55" s="444"/>
      <c r="T55" s="364"/>
      <c r="U55" s="329"/>
      <c r="V55" s="469"/>
    </row>
    <row r="56" spans="1:22" s="367" customFormat="1" ht="18.75" customHeight="1" thickBot="1" x14ac:dyDescent="0.4">
      <c r="A56" s="445" t="s">
        <v>137</v>
      </c>
      <c r="B56" s="446"/>
      <c r="C56" s="447"/>
      <c r="D56" s="448"/>
      <c r="E56" s="449"/>
      <c r="F56" s="450"/>
      <c r="G56" s="451">
        <f>G44-G53</f>
        <v>0</v>
      </c>
      <c r="H56" s="451">
        <f t="shared" ref="H56:R56" si="42">H44-H53</f>
        <v>0</v>
      </c>
      <c r="I56" s="451">
        <f t="shared" si="42"/>
        <v>0</v>
      </c>
      <c r="J56" s="451">
        <f t="shared" si="42"/>
        <v>0</v>
      </c>
      <c r="K56" s="451">
        <f t="shared" si="42"/>
        <v>0</v>
      </c>
      <c r="L56" s="451">
        <f t="shared" si="42"/>
        <v>0</v>
      </c>
      <c r="M56" s="451">
        <f t="shared" si="42"/>
        <v>0</v>
      </c>
      <c r="N56" s="451">
        <f t="shared" si="42"/>
        <v>0</v>
      </c>
      <c r="O56" s="451">
        <f t="shared" si="42"/>
        <v>0</v>
      </c>
      <c r="P56" s="451">
        <f t="shared" si="42"/>
        <v>0</v>
      </c>
      <c r="Q56" s="451">
        <f t="shared" si="42"/>
        <v>0</v>
      </c>
      <c r="R56" s="451">
        <f t="shared" si="42"/>
        <v>0</v>
      </c>
      <c r="S56" s="478">
        <f>S44-S53</f>
        <v>0</v>
      </c>
      <c r="T56" s="364"/>
      <c r="U56" s="475"/>
      <c r="V56" s="470"/>
    </row>
    <row r="57" spans="1:22" s="336" customFormat="1" ht="15" thickTop="1" x14ac:dyDescent="0.35">
      <c r="A57" s="452"/>
      <c r="D57" s="453"/>
      <c r="E57" s="453"/>
      <c r="F57" s="424"/>
      <c r="G57" s="454"/>
      <c r="H57" s="454"/>
      <c r="I57" s="454"/>
      <c r="J57" s="454"/>
      <c r="K57" s="454"/>
      <c r="T57" s="455"/>
    </row>
    <row r="58" spans="1:22" x14ac:dyDescent="0.35">
      <c r="T58" s="455"/>
    </row>
    <row r="59" spans="1:22" hidden="1" x14ac:dyDescent="0.35">
      <c r="B59" s="14" t="s">
        <v>138</v>
      </c>
      <c r="G59" s="38">
        <f t="shared" ref="G59:R59" si="43">G6/2</f>
        <v>0</v>
      </c>
      <c r="H59" s="38">
        <f t="shared" si="43"/>
        <v>0</v>
      </c>
      <c r="I59" s="38">
        <f t="shared" si="43"/>
        <v>0</v>
      </c>
      <c r="J59" s="38">
        <f t="shared" si="43"/>
        <v>0</v>
      </c>
      <c r="K59" s="38">
        <f t="shared" si="43"/>
        <v>0</v>
      </c>
      <c r="L59" s="38">
        <f t="shared" si="43"/>
        <v>0</v>
      </c>
      <c r="M59" s="38">
        <f t="shared" si="43"/>
        <v>0</v>
      </c>
      <c r="N59" s="38">
        <f t="shared" si="43"/>
        <v>0</v>
      </c>
      <c r="O59" s="38">
        <f t="shared" si="43"/>
        <v>0</v>
      </c>
      <c r="P59" s="38">
        <f t="shared" si="43"/>
        <v>0</v>
      </c>
      <c r="Q59" s="38">
        <f t="shared" si="43"/>
        <v>0</v>
      </c>
      <c r="R59" s="38">
        <f t="shared" si="43"/>
        <v>0</v>
      </c>
      <c r="S59" s="455">
        <f>SUM(G59:R59)</f>
        <v>0</v>
      </c>
    </row>
    <row r="60" spans="1:22" hidden="1" x14ac:dyDescent="0.35">
      <c r="B60" s="14" t="s">
        <v>139</v>
      </c>
      <c r="G60" s="458">
        <f t="shared" ref="G60:R60" si="44">G5*0.065</f>
        <v>0</v>
      </c>
      <c r="H60" s="458">
        <f t="shared" si="44"/>
        <v>0</v>
      </c>
      <c r="I60" s="458">
        <f t="shared" si="44"/>
        <v>0</v>
      </c>
      <c r="J60" s="458">
        <f t="shared" si="44"/>
        <v>0</v>
      </c>
      <c r="K60" s="458">
        <f t="shared" si="44"/>
        <v>0</v>
      </c>
      <c r="L60" s="458">
        <f t="shared" si="44"/>
        <v>0</v>
      </c>
      <c r="M60" s="458">
        <f t="shared" si="44"/>
        <v>0</v>
      </c>
      <c r="N60" s="458">
        <f t="shared" si="44"/>
        <v>0</v>
      </c>
      <c r="O60" s="458">
        <f t="shared" si="44"/>
        <v>0</v>
      </c>
      <c r="P60" s="458">
        <f t="shared" si="44"/>
        <v>0</v>
      </c>
      <c r="Q60" s="458">
        <f t="shared" si="44"/>
        <v>0</v>
      </c>
      <c r="R60" s="458">
        <f t="shared" si="44"/>
        <v>0</v>
      </c>
      <c r="S60" s="459">
        <f>SUM(G60:R60)</f>
        <v>0</v>
      </c>
    </row>
    <row r="61" spans="1:22" ht="16" hidden="1" thickBot="1" x14ac:dyDescent="0.4">
      <c r="G61" s="460">
        <f t="shared" ref="G61:R61" si="45">SUM(G59:G60)</f>
        <v>0</v>
      </c>
      <c r="H61" s="460">
        <f t="shared" si="45"/>
        <v>0</v>
      </c>
      <c r="I61" s="460">
        <f t="shared" si="45"/>
        <v>0</v>
      </c>
      <c r="J61" s="460">
        <f t="shared" si="45"/>
        <v>0</v>
      </c>
      <c r="K61" s="460">
        <f t="shared" si="45"/>
        <v>0</v>
      </c>
      <c r="L61" s="460">
        <f t="shared" si="45"/>
        <v>0</v>
      </c>
      <c r="M61" s="460">
        <f t="shared" si="45"/>
        <v>0</v>
      </c>
      <c r="N61" s="460">
        <f t="shared" si="45"/>
        <v>0</v>
      </c>
      <c r="O61" s="460">
        <f t="shared" si="45"/>
        <v>0</v>
      </c>
      <c r="P61" s="460">
        <f t="shared" si="45"/>
        <v>0</v>
      </c>
      <c r="Q61" s="460">
        <f t="shared" si="45"/>
        <v>0</v>
      </c>
      <c r="R61" s="460">
        <f t="shared" si="45"/>
        <v>0</v>
      </c>
      <c r="S61" s="460">
        <f>SUM(S59:S60)</f>
        <v>0</v>
      </c>
    </row>
    <row r="62" spans="1:22" x14ac:dyDescent="0.35">
      <c r="H62" s="461"/>
    </row>
    <row r="63" spans="1:22" x14ac:dyDescent="0.35">
      <c r="H63" s="461"/>
    </row>
    <row r="64" spans="1:22" x14ac:dyDescent="0.35">
      <c r="H64" s="461"/>
    </row>
    <row r="65" spans="8:8" x14ac:dyDescent="0.35">
      <c r="H65" s="461"/>
    </row>
    <row r="66" spans="8:8" x14ac:dyDescent="0.35">
      <c r="H66" s="461"/>
    </row>
  </sheetData>
  <sheetProtection algorithmName="SHA-512" hashValue="Q307vYgOce9XP9Ws8xyGd2kTdk0l5FifqnmfLzFpvNkwW1hTo/P7gk+JgUDHexwq0BgLuzGMG4pgIfc/B7JCPA==" saltValue="1Vb7ACmjnGukzQtYp6G1NQ==" spinCount="100000" sheet="1" objects="1" scenarios="1"/>
  <mergeCells count="18">
    <mergeCell ref="H1:H2"/>
    <mergeCell ref="G1:G2"/>
    <mergeCell ref="V1:V2"/>
    <mergeCell ref="A1:C2"/>
    <mergeCell ref="S1:S2"/>
    <mergeCell ref="E1:E2"/>
    <mergeCell ref="F1:F2"/>
    <mergeCell ref="U1:U2"/>
    <mergeCell ref="R1:R2"/>
    <mergeCell ref="Q1:Q2"/>
    <mergeCell ref="P1:P2"/>
    <mergeCell ref="O1:O2"/>
    <mergeCell ref="N1:N2"/>
    <mergeCell ref="M1:M2"/>
    <mergeCell ref="L1:L2"/>
    <mergeCell ref="K1:K2"/>
    <mergeCell ref="J1:J2"/>
    <mergeCell ref="I1:I2"/>
  </mergeCells>
  <conditionalFormatting sqref="E11:E16 E27:E30 E32:E41">
    <cfRule type="cellIs" dxfId="3" priority="16" operator="notEqual">
      <formula>D11</formula>
    </cfRule>
  </conditionalFormatting>
  <conditionalFormatting sqref="E18">
    <cfRule type="cellIs" dxfId="2" priority="1" operator="notEqual">
      <formula>D18</formula>
    </cfRule>
  </conditionalFormatting>
  <conditionalFormatting sqref="E25">
    <cfRule type="cellIs" dxfId="1" priority="2" operator="notEqual">
      <formula>D25</formula>
    </cfRule>
  </conditionalFormatting>
  <conditionalFormatting sqref="V1:V1048576">
    <cfRule type="cellIs" dxfId="0" priority="4" operator="lessThan">
      <formula>0</formula>
    </cfRule>
  </conditionalFormatting>
  <dataValidations count="1">
    <dataValidation type="decimal" allowBlank="1" showInputMessage="1" showErrorMessage="1" sqref="G48:R52" xr:uid="{901E3223-86C2-445F-A9AB-7ADB8E832BF8}">
      <formula1>0</formula1>
      <formula2>100000</formula2>
    </dataValidation>
  </dataValidations>
  <pageMargins left="0.2" right="0" top="0.25" bottom="0.25" header="0" footer="0"/>
  <pageSetup paperSize="5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E7EFA-02F7-48FB-A064-A5B70FB872A3}">
  <dimension ref="A2:T58"/>
  <sheetViews>
    <sheetView topLeftCell="A10" workbookViewId="0">
      <selection activeCell="C46" sqref="C46"/>
    </sheetView>
  </sheetViews>
  <sheetFormatPr defaultRowHeight="14.5" x14ac:dyDescent="0.35"/>
  <cols>
    <col min="1" max="1" width="13.54296875" customWidth="1"/>
    <col min="2" max="2" width="13.453125" customWidth="1"/>
    <col min="3" max="3" width="14" customWidth="1"/>
    <col min="4" max="4" width="14" style="3" customWidth="1"/>
    <col min="5" max="6" width="14" customWidth="1"/>
    <col min="7" max="7" width="12.7265625" customWidth="1"/>
    <col min="10" max="10" width="9.26953125" bestFit="1" customWidth="1"/>
    <col min="12" max="12" width="9"/>
  </cols>
  <sheetData>
    <row r="2" spans="1:20" x14ac:dyDescent="0.35">
      <c r="A2" t="s">
        <v>140</v>
      </c>
      <c r="B2" t="s">
        <v>141</v>
      </c>
    </row>
    <row r="3" spans="1:20" x14ac:dyDescent="0.35">
      <c r="A3" t="s">
        <v>142</v>
      </c>
      <c r="B3" t="s">
        <v>143</v>
      </c>
    </row>
    <row r="4" spans="1:20" ht="15" thickBot="1" x14ac:dyDescent="0.4"/>
    <row r="5" spans="1:20" s="5" customFormat="1" ht="17.899999999999999" customHeight="1" thickBot="1" x14ac:dyDescent="0.4">
      <c r="A5" s="19" t="s">
        <v>144</v>
      </c>
      <c r="B5" s="20"/>
      <c r="C5" s="21"/>
      <c r="D5" s="11"/>
    </row>
    <row r="6" spans="1:20" s="5" customFormat="1" ht="13.15" customHeight="1" thickBot="1" x14ac:dyDescent="0.4">
      <c r="A6" s="1"/>
      <c r="D6" s="166"/>
    </row>
    <row r="7" spans="1:20" s="5" customFormat="1" ht="13.15" customHeight="1" thickBot="1" x14ac:dyDescent="0.35">
      <c r="A7" s="10" t="s">
        <v>145</v>
      </c>
      <c r="C7" s="627"/>
      <c r="D7" s="626"/>
      <c r="E7" s="624" t="s">
        <v>146</v>
      </c>
      <c r="F7" s="628" t="s">
        <v>147</v>
      </c>
      <c r="H7" s="26">
        <f>'Data Input &amp; Summary Results'!Q3</f>
        <v>0</v>
      </c>
      <c r="I7" s="25" t="e">
        <f>VLOOKUP(H7,H14:I25,2,FALSE)</f>
        <v>#N/A</v>
      </c>
      <c r="J7" s="16" t="e">
        <f t="shared" ref="J7:T7" si="0">IF(I7=12,1,I7+1)</f>
        <v>#N/A</v>
      </c>
      <c r="K7" s="16" t="e">
        <f t="shared" si="0"/>
        <v>#N/A</v>
      </c>
      <c r="L7" s="16" t="e">
        <f t="shared" si="0"/>
        <v>#N/A</v>
      </c>
      <c r="M7" s="16" t="e">
        <f t="shared" si="0"/>
        <v>#N/A</v>
      </c>
      <c r="N7" s="16" t="e">
        <f t="shared" si="0"/>
        <v>#N/A</v>
      </c>
      <c r="O7" s="16" t="e">
        <f t="shared" si="0"/>
        <v>#N/A</v>
      </c>
      <c r="P7" s="16" t="e">
        <f t="shared" si="0"/>
        <v>#N/A</v>
      </c>
      <c r="Q7" s="16" t="e">
        <f t="shared" si="0"/>
        <v>#N/A</v>
      </c>
      <c r="R7" s="16" t="e">
        <f t="shared" si="0"/>
        <v>#N/A</v>
      </c>
      <c r="S7" s="16" t="e">
        <f t="shared" si="0"/>
        <v>#N/A</v>
      </c>
      <c r="T7" s="16" t="e">
        <f t="shared" si="0"/>
        <v>#N/A</v>
      </c>
    </row>
    <row r="8" spans="1:20" s="5" customFormat="1" ht="13.15" customHeight="1" thickBot="1" x14ac:dyDescent="0.35">
      <c r="A8" s="7">
        <f>'Detailed Forecast by Month'!S8</f>
        <v>0</v>
      </c>
      <c r="C8" s="627"/>
      <c r="D8" s="626"/>
      <c r="E8" s="625"/>
      <c r="F8" s="629"/>
      <c r="I8" s="16" t="e">
        <f>TEXT(I7*29,"mmm")</f>
        <v>#N/A</v>
      </c>
      <c r="J8" s="16" t="e">
        <f t="shared" ref="J8:T8" si="1">TEXT(J7*29,"mmm")</f>
        <v>#N/A</v>
      </c>
      <c r="K8" s="16" t="e">
        <f t="shared" si="1"/>
        <v>#N/A</v>
      </c>
      <c r="L8" s="16" t="e">
        <f t="shared" si="1"/>
        <v>#N/A</v>
      </c>
      <c r="M8" s="16" t="e">
        <f t="shared" si="1"/>
        <v>#N/A</v>
      </c>
      <c r="N8" s="16" t="e">
        <f t="shared" si="1"/>
        <v>#N/A</v>
      </c>
      <c r="O8" s="16" t="e">
        <f t="shared" si="1"/>
        <v>#N/A</v>
      </c>
      <c r="P8" s="16" t="e">
        <f t="shared" si="1"/>
        <v>#N/A</v>
      </c>
      <c r="Q8" s="16" t="e">
        <f t="shared" si="1"/>
        <v>#N/A</v>
      </c>
      <c r="R8" s="16" t="e">
        <f t="shared" si="1"/>
        <v>#N/A</v>
      </c>
      <c r="S8" s="16" t="e">
        <f t="shared" si="1"/>
        <v>#N/A</v>
      </c>
      <c r="T8" s="16" t="e">
        <f t="shared" si="1"/>
        <v>#N/A</v>
      </c>
    </row>
    <row r="9" spans="1:20" s="5" customFormat="1" ht="13.15" customHeight="1" thickBot="1" x14ac:dyDescent="0.35">
      <c r="C9" s="167"/>
      <c r="D9" s="166"/>
      <c r="E9" s="15">
        <f>VLOOKUP(A8,A11:F28,5,TRUE)</f>
        <v>9000</v>
      </c>
      <c r="F9" s="15">
        <f>VLOOKUP(A8,A11:F28,6,TRUE)</f>
        <v>7200</v>
      </c>
      <c r="I9" s="16" t="e">
        <f>TEXT(I7*29,"mmm")</f>
        <v>#N/A</v>
      </c>
      <c r="J9" s="16" t="e">
        <f t="shared" ref="J9:T9" si="2">TEXT(J7*29,"mmm")</f>
        <v>#N/A</v>
      </c>
      <c r="K9" s="16" t="e">
        <f t="shared" si="2"/>
        <v>#N/A</v>
      </c>
      <c r="L9" s="16" t="e">
        <f t="shared" si="2"/>
        <v>#N/A</v>
      </c>
      <c r="M9" s="16" t="e">
        <f t="shared" si="2"/>
        <v>#N/A</v>
      </c>
      <c r="N9" s="16" t="e">
        <f t="shared" si="2"/>
        <v>#N/A</v>
      </c>
      <c r="O9" s="16" t="e">
        <f t="shared" si="2"/>
        <v>#N/A</v>
      </c>
      <c r="P9" s="16" t="e">
        <f t="shared" si="2"/>
        <v>#N/A</v>
      </c>
      <c r="Q9" s="16" t="e">
        <f t="shared" si="2"/>
        <v>#N/A</v>
      </c>
      <c r="R9" s="16" t="e">
        <f t="shared" si="2"/>
        <v>#N/A</v>
      </c>
      <c r="S9" s="16" t="e">
        <f t="shared" si="2"/>
        <v>#N/A</v>
      </c>
      <c r="T9" s="16" t="e">
        <f t="shared" si="2"/>
        <v>#N/A</v>
      </c>
    </row>
    <row r="10" spans="1:20" s="5" customFormat="1" ht="13.15" customHeight="1" thickBot="1" x14ac:dyDescent="0.35">
      <c r="B10" s="8"/>
      <c r="C10" s="8"/>
      <c r="D10" s="168"/>
      <c r="E10" s="169"/>
      <c r="F10" s="170"/>
      <c r="I10" s="25">
        <f>'Data Input &amp; Summary Results'!R3</f>
        <v>0</v>
      </c>
      <c r="J10" s="16" t="e">
        <f>IF(J7=1,$I$10+1,I10)</f>
        <v>#N/A</v>
      </c>
      <c r="K10" s="16" t="e">
        <f t="shared" ref="K10:T10" si="3">IF(K7=1,$I$10+1,J10)</f>
        <v>#N/A</v>
      </c>
      <c r="L10" s="16" t="e">
        <f t="shared" si="3"/>
        <v>#N/A</v>
      </c>
      <c r="M10" s="16" t="e">
        <f t="shared" si="3"/>
        <v>#N/A</v>
      </c>
      <c r="N10" s="16" t="e">
        <f t="shared" si="3"/>
        <v>#N/A</v>
      </c>
      <c r="O10" s="16" t="e">
        <f t="shared" si="3"/>
        <v>#N/A</v>
      </c>
      <c r="P10" s="16" t="e">
        <f t="shared" si="3"/>
        <v>#N/A</v>
      </c>
      <c r="Q10" s="16" t="e">
        <f t="shared" si="3"/>
        <v>#N/A</v>
      </c>
      <c r="R10" s="16" t="e">
        <f t="shared" si="3"/>
        <v>#N/A</v>
      </c>
      <c r="S10" s="16" t="e">
        <f t="shared" si="3"/>
        <v>#N/A</v>
      </c>
      <c r="T10" s="16" t="e">
        <f t="shared" si="3"/>
        <v>#N/A</v>
      </c>
    </row>
    <row r="11" spans="1:20" s="5" customFormat="1" ht="13.75" customHeight="1" x14ac:dyDescent="0.3">
      <c r="A11" s="9">
        <v>0</v>
      </c>
      <c r="B11" s="9">
        <v>399999.99</v>
      </c>
      <c r="C11" s="167"/>
      <c r="D11" s="166"/>
      <c r="E11" s="171">
        <f t="shared" ref="E11:E17" si="4">$A$58</f>
        <v>9000</v>
      </c>
      <c r="F11" s="172">
        <v>7200</v>
      </c>
      <c r="G11" s="11"/>
      <c r="I11" s="5" t="str">
        <f>IF(I10-2000&gt;0,I10-2000,"")</f>
        <v/>
      </c>
      <c r="J11" s="5" t="e">
        <f t="shared" ref="J11:T11" si="5">IF(J10-2000&gt;0,J10-2000,"")</f>
        <v>#N/A</v>
      </c>
      <c r="K11" s="5" t="e">
        <f t="shared" si="5"/>
        <v>#N/A</v>
      </c>
      <c r="L11" s="5" t="e">
        <f t="shared" si="5"/>
        <v>#N/A</v>
      </c>
      <c r="M11" s="5" t="e">
        <f t="shared" si="5"/>
        <v>#N/A</v>
      </c>
      <c r="N11" s="5" t="e">
        <f t="shared" si="5"/>
        <v>#N/A</v>
      </c>
      <c r="O11" s="5" t="e">
        <f t="shared" si="5"/>
        <v>#N/A</v>
      </c>
      <c r="P11" s="5" t="e">
        <f t="shared" si="5"/>
        <v>#N/A</v>
      </c>
      <c r="Q11" s="5" t="e">
        <f t="shared" si="5"/>
        <v>#N/A</v>
      </c>
      <c r="R11" s="5" t="e">
        <f t="shared" si="5"/>
        <v>#N/A</v>
      </c>
      <c r="S11" s="5" t="e">
        <f t="shared" si="5"/>
        <v>#N/A</v>
      </c>
      <c r="T11" s="5" t="e">
        <f t="shared" si="5"/>
        <v>#N/A</v>
      </c>
    </row>
    <row r="12" spans="1:20" s="5" customFormat="1" ht="13.75" customHeight="1" x14ac:dyDescent="0.3">
      <c r="A12" s="9">
        <f>B11</f>
        <v>399999.99</v>
      </c>
      <c r="B12" s="9">
        <f t="shared" ref="B12:B26" si="6">B11+100000</f>
        <v>499999.99</v>
      </c>
      <c r="C12" s="167"/>
      <c r="D12" s="166"/>
      <c r="E12" s="171">
        <f t="shared" si="4"/>
        <v>9000</v>
      </c>
      <c r="F12" s="172">
        <v>7200</v>
      </c>
      <c r="G12" s="11"/>
      <c r="I12" s="16" t="e">
        <f>CONCATENATE(I8," ",I11)</f>
        <v>#N/A</v>
      </c>
      <c r="J12" s="16" t="e">
        <f t="shared" ref="J12:T12" si="7">CONCATENATE(J8," ",J11)</f>
        <v>#N/A</v>
      </c>
      <c r="K12" s="16" t="e">
        <f t="shared" si="7"/>
        <v>#N/A</v>
      </c>
      <c r="L12" s="16" t="e">
        <f t="shared" si="7"/>
        <v>#N/A</v>
      </c>
      <c r="M12" s="16" t="e">
        <f t="shared" si="7"/>
        <v>#N/A</v>
      </c>
      <c r="N12" s="16" t="e">
        <f t="shared" si="7"/>
        <v>#N/A</v>
      </c>
      <c r="O12" s="16" t="e">
        <f t="shared" si="7"/>
        <v>#N/A</v>
      </c>
      <c r="P12" s="16" t="e">
        <f t="shared" si="7"/>
        <v>#N/A</v>
      </c>
      <c r="Q12" s="16" t="e">
        <f t="shared" si="7"/>
        <v>#N/A</v>
      </c>
      <c r="R12" s="16" t="e">
        <f t="shared" si="7"/>
        <v>#N/A</v>
      </c>
      <c r="S12" s="16" t="e">
        <f t="shared" si="7"/>
        <v>#N/A</v>
      </c>
      <c r="T12" s="16" t="e">
        <f t="shared" si="7"/>
        <v>#N/A</v>
      </c>
    </row>
    <row r="13" spans="1:20" s="5" customFormat="1" ht="13.75" customHeight="1" x14ac:dyDescent="0.3">
      <c r="A13" s="9">
        <f t="shared" ref="A13:A28" si="8">A12+100000</f>
        <v>499999.99</v>
      </c>
      <c r="B13" s="9">
        <f t="shared" si="6"/>
        <v>599999.99</v>
      </c>
      <c r="C13" s="167"/>
      <c r="D13" s="166"/>
      <c r="E13" s="171">
        <f t="shared" si="4"/>
        <v>9000</v>
      </c>
      <c r="F13" s="172">
        <v>7200</v>
      </c>
      <c r="G13" s="11"/>
      <c r="L13" s="16"/>
    </row>
    <row r="14" spans="1:20" s="5" customFormat="1" ht="13.75" customHeight="1" x14ac:dyDescent="0.3">
      <c r="A14" s="9">
        <f t="shared" si="8"/>
        <v>599999.99</v>
      </c>
      <c r="B14" s="9">
        <f t="shared" si="6"/>
        <v>699999.99</v>
      </c>
      <c r="C14" s="167"/>
      <c r="D14" s="166"/>
      <c r="E14" s="171">
        <f t="shared" si="4"/>
        <v>9000</v>
      </c>
      <c r="F14" s="172">
        <v>7200</v>
      </c>
      <c r="G14" s="11" t="e">
        <f>I12</f>
        <v>#N/A</v>
      </c>
      <c r="H14" s="5" t="s">
        <v>148</v>
      </c>
      <c r="I14" s="5">
        <v>1</v>
      </c>
      <c r="J14" s="16">
        <v>4.4000000000000004</v>
      </c>
      <c r="K14" s="16">
        <v>2023</v>
      </c>
      <c r="L14" s="16"/>
    </row>
    <row r="15" spans="1:20" s="5" customFormat="1" ht="13.75" customHeight="1" x14ac:dyDescent="0.3">
      <c r="A15" s="9">
        <f t="shared" si="8"/>
        <v>699999.99</v>
      </c>
      <c r="B15" s="9">
        <f t="shared" si="6"/>
        <v>799999.99</v>
      </c>
      <c r="C15" s="167"/>
      <c r="D15" s="166"/>
      <c r="E15" s="171">
        <f t="shared" si="4"/>
        <v>9000</v>
      </c>
      <c r="F15" s="172">
        <v>7200</v>
      </c>
      <c r="G15" s="11" t="e">
        <f>J12</f>
        <v>#N/A</v>
      </c>
      <c r="H15" s="5" t="s">
        <v>149</v>
      </c>
      <c r="I15" s="5">
        <v>2</v>
      </c>
      <c r="J15" s="16">
        <v>4</v>
      </c>
      <c r="K15" s="16">
        <f>K14+1</f>
        <v>2024</v>
      </c>
      <c r="L15" s="16"/>
    </row>
    <row r="16" spans="1:20" s="5" customFormat="1" ht="13.75" customHeight="1" x14ac:dyDescent="0.3">
      <c r="A16" s="9">
        <f t="shared" si="8"/>
        <v>799999.99</v>
      </c>
      <c r="B16" s="9">
        <f t="shared" si="6"/>
        <v>899999.99</v>
      </c>
      <c r="C16" s="167"/>
      <c r="D16" s="166"/>
      <c r="E16" s="171">
        <f t="shared" si="4"/>
        <v>9000</v>
      </c>
      <c r="F16" s="172">
        <v>9600</v>
      </c>
      <c r="G16" s="11" t="e">
        <f>K12</f>
        <v>#N/A</v>
      </c>
      <c r="H16" s="5" t="s">
        <v>150</v>
      </c>
      <c r="I16" s="5">
        <v>3</v>
      </c>
      <c r="J16" s="16">
        <v>4.4000000000000004</v>
      </c>
      <c r="K16" s="16">
        <f t="shared" ref="K16:K21" si="9">K15+1</f>
        <v>2025</v>
      </c>
      <c r="L16" s="16"/>
    </row>
    <row r="17" spans="1:12" s="5" customFormat="1" ht="13.75" customHeight="1" x14ac:dyDescent="0.3">
      <c r="A17" s="9">
        <f t="shared" si="8"/>
        <v>899999.99</v>
      </c>
      <c r="B17" s="9">
        <f t="shared" si="6"/>
        <v>999999.99</v>
      </c>
      <c r="C17" s="167"/>
      <c r="D17" s="166"/>
      <c r="E17" s="171">
        <f t="shared" si="4"/>
        <v>9000</v>
      </c>
      <c r="F17" s="172">
        <v>9600</v>
      </c>
      <c r="G17" s="11" t="e">
        <f>L12</f>
        <v>#N/A</v>
      </c>
      <c r="H17" s="5" t="s">
        <v>151</v>
      </c>
      <c r="I17" s="5">
        <v>4</v>
      </c>
      <c r="J17" s="16">
        <v>4.3</v>
      </c>
      <c r="K17" s="16">
        <f t="shared" si="9"/>
        <v>2026</v>
      </c>
      <c r="L17" s="16"/>
    </row>
    <row r="18" spans="1:12" s="5" customFormat="1" ht="13.75" customHeight="1" x14ac:dyDescent="0.3">
      <c r="A18" s="9">
        <f t="shared" si="8"/>
        <v>999999.99</v>
      </c>
      <c r="B18" s="9">
        <f t="shared" si="6"/>
        <v>1099999.99</v>
      </c>
      <c r="C18" s="167"/>
      <c r="D18" s="166"/>
      <c r="E18" s="171">
        <f t="shared" ref="E18:E28" si="10">$B$58</f>
        <v>12000</v>
      </c>
      <c r="F18" s="172">
        <v>9600</v>
      </c>
      <c r="G18" s="11" t="e">
        <f>M12</f>
        <v>#N/A</v>
      </c>
      <c r="H18" s="5" t="s">
        <v>152</v>
      </c>
      <c r="I18" s="5">
        <v>5</v>
      </c>
      <c r="J18" s="16">
        <v>4.4000000000000004</v>
      </c>
      <c r="K18" s="16">
        <f t="shared" si="9"/>
        <v>2027</v>
      </c>
      <c r="L18" s="16"/>
    </row>
    <row r="19" spans="1:12" s="5" customFormat="1" ht="13.75" customHeight="1" x14ac:dyDescent="0.3">
      <c r="A19" s="9">
        <f t="shared" si="8"/>
        <v>1099999.99</v>
      </c>
      <c r="B19" s="9">
        <f t="shared" si="6"/>
        <v>1199999.99</v>
      </c>
      <c r="C19" s="6"/>
      <c r="D19" s="11"/>
      <c r="E19" s="171">
        <f t="shared" si="10"/>
        <v>12000</v>
      </c>
      <c r="F19" s="172">
        <v>9600</v>
      </c>
      <c r="G19" s="11" t="e">
        <f>N12</f>
        <v>#N/A</v>
      </c>
      <c r="H19" s="5" t="s">
        <v>153</v>
      </c>
      <c r="I19" s="5">
        <v>6</v>
      </c>
      <c r="J19" s="16">
        <v>4.3</v>
      </c>
      <c r="K19" s="16">
        <f t="shared" si="9"/>
        <v>2028</v>
      </c>
      <c r="L19" s="16"/>
    </row>
    <row r="20" spans="1:12" s="5" customFormat="1" ht="13.75" customHeight="1" x14ac:dyDescent="0.3">
      <c r="A20" s="9">
        <f t="shared" si="8"/>
        <v>1199999.99</v>
      </c>
      <c r="B20" s="9">
        <f t="shared" si="6"/>
        <v>1299999.99</v>
      </c>
      <c r="C20" s="6"/>
      <c r="D20" s="11"/>
      <c r="E20" s="171">
        <f t="shared" si="10"/>
        <v>12000</v>
      </c>
      <c r="F20" s="172">
        <v>9600</v>
      </c>
      <c r="G20" s="11" t="e">
        <f>O12</f>
        <v>#N/A</v>
      </c>
      <c r="H20" s="5" t="s">
        <v>154</v>
      </c>
      <c r="I20" s="5">
        <v>7</v>
      </c>
      <c r="J20" s="16">
        <v>4.4000000000000004</v>
      </c>
      <c r="K20" s="16">
        <f t="shared" si="9"/>
        <v>2029</v>
      </c>
      <c r="L20" s="16"/>
    </row>
    <row r="21" spans="1:12" s="5" customFormat="1" ht="13.75" customHeight="1" x14ac:dyDescent="0.3">
      <c r="A21" s="9">
        <f t="shared" si="8"/>
        <v>1299999.99</v>
      </c>
      <c r="B21" s="9">
        <f t="shared" si="6"/>
        <v>1399999.99</v>
      </c>
      <c r="C21" s="6"/>
      <c r="D21" s="11"/>
      <c r="E21" s="171">
        <f t="shared" si="10"/>
        <v>12000</v>
      </c>
      <c r="F21" s="172">
        <v>9600</v>
      </c>
      <c r="G21" s="11" t="e">
        <f>P12</f>
        <v>#N/A</v>
      </c>
      <c r="H21" s="5" t="s">
        <v>155</v>
      </c>
      <c r="I21" s="5">
        <v>8</v>
      </c>
      <c r="J21" s="16">
        <v>4.4000000000000004</v>
      </c>
      <c r="K21" s="16">
        <f t="shared" si="9"/>
        <v>2030</v>
      </c>
      <c r="L21" s="16"/>
    </row>
    <row r="22" spans="1:12" s="5" customFormat="1" ht="13.75" customHeight="1" x14ac:dyDescent="0.3">
      <c r="A22" s="9">
        <f t="shared" si="8"/>
        <v>1399999.99</v>
      </c>
      <c r="B22" s="9">
        <f t="shared" si="6"/>
        <v>1499999.99</v>
      </c>
      <c r="C22" s="6"/>
      <c r="D22" s="11"/>
      <c r="E22" s="171">
        <f t="shared" si="10"/>
        <v>12000</v>
      </c>
      <c r="F22" s="172">
        <v>9600</v>
      </c>
      <c r="G22" s="11" t="e">
        <f>Q12</f>
        <v>#N/A</v>
      </c>
      <c r="H22" s="5" t="s">
        <v>156</v>
      </c>
      <c r="I22" s="5">
        <v>9</v>
      </c>
      <c r="J22" s="16">
        <v>4.3</v>
      </c>
      <c r="L22" s="16"/>
    </row>
    <row r="23" spans="1:12" s="5" customFormat="1" ht="13.75" customHeight="1" x14ac:dyDescent="0.3">
      <c r="A23" s="9">
        <f t="shared" si="8"/>
        <v>1499999.99</v>
      </c>
      <c r="B23" s="9">
        <f t="shared" si="6"/>
        <v>1599999.99</v>
      </c>
      <c r="C23" s="6"/>
      <c r="D23" s="11"/>
      <c r="E23" s="171">
        <f t="shared" si="10"/>
        <v>12000</v>
      </c>
      <c r="F23" s="172">
        <v>12000</v>
      </c>
      <c r="G23" s="11" t="e">
        <f>R12</f>
        <v>#N/A</v>
      </c>
      <c r="H23" s="5" t="s">
        <v>157</v>
      </c>
      <c r="I23" s="5">
        <v>10</v>
      </c>
      <c r="J23" s="16">
        <v>4.4000000000000004</v>
      </c>
      <c r="L23" s="16"/>
    </row>
    <row r="24" spans="1:12" s="5" customFormat="1" ht="13.75" customHeight="1" x14ac:dyDescent="0.3">
      <c r="A24" s="9">
        <f t="shared" si="8"/>
        <v>1599999.99</v>
      </c>
      <c r="B24" s="9">
        <f t="shared" si="6"/>
        <v>1699999.99</v>
      </c>
      <c r="C24" s="6"/>
      <c r="D24" s="11"/>
      <c r="E24" s="171">
        <f t="shared" si="10"/>
        <v>12000</v>
      </c>
      <c r="F24" s="172">
        <v>12000</v>
      </c>
      <c r="G24" s="11" t="e">
        <f>S12</f>
        <v>#N/A</v>
      </c>
      <c r="H24" s="5" t="s">
        <v>158</v>
      </c>
      <c r="I24" s="5">
        <v>11</v>
      </c>
      <c r="J24" s="16">
        <v>4.3</v>
      </c>
      <c r="L24" s="16"/>
    </row>
    <row r="25" spans="1:12" s="5" customFormat="1" ht="13.75" customHeight="1" x14ac:dyDescent="0.3">
      <c r="A25" s="9">
        <f t="shared" si="8"/>
        <v>1699999.99</v>
      </c>
      <c r="B25" s="9">
        <f t="shared" si="6"/>
        <v>1799999.99</v>
      </c>
      <c r="C25" s="6"/>
      <c r="D25" s="11"/>
      <c r="E25" s="171">
        <f t="shared" si="10"/>
        <v>12000</v>
      </c>
      <c r="F25" s="172">
        <v>12000</v>
      </c>
      <c r="G25" s="11" t="e">
        <f>T12</f>
        <v>#N/A</v>
      </c>
      <c r="H25" s="5" t="s">
        <v>159</v>
      </c>
      <c r="I25" s="5">
        <v>12</v>
      </c>
      <c r="J25" s="16">
        <v>4.4000000000000004</v>
      </c>
      <c r="L25" s="16"/>
    </row>
    <row r="26" spans="1:12" s="5" customFormat="1" ht="13.75" customHeight="1" thickBot="1" x14ac:dyDescent="0.35">
      <c r="A26" s="9">
        <f t="shared" si="8"/>
        <v>1799999.99</v>
      </c>
      <c r="B26" s="9">
        <f t="shared" si="6"/>
        <v>1899999.99</v>
      </c>
      <c r="C26" s="6"/>
      <c r="D26" s="11"/>
      <c r="E26" s="171">
        <f t="shared" si="10"/>
        <v>12000</v>
      </c>
      <c r="F26" s="172">
        <v>12000</v>
      </c>
      <c r="G26" s="11"/>
      <c r="J26" s="186">
        <f>SUM(J14:J25)</f>
        <v>51.999999999999993</v>
      </c>
      <c r="L26" s="16"/>
    </row>
    <row r="27" spans="1:12" ht="13.75" customHeight="1" thickTop="1" x14ac:dyDescent="0.35">
      <c r="A27" s="9">
        <f t="shared" si="8"/>
        <v>1899999.99</v>
      </c>
      <c r="B27" s="9">
        <v>2000000</v>
      </c>
      <c r="C27" s="6"/>
      <c r="D27" s="11"/>
      <c r="E27" s="171">
        <f t="shared" si="10"/>
        <v>12000</v>
      </c>
      <c r="F27" s="172">
        <v>12000</v>
      </c>
      <c r="G27" s="11"/>
      <c r="I27" s="5"/>
      <c r="J27" s="5"/>
      <c r="K27" s="5"/>
    </row>
    <row r="28" spans="1:12" ht="13.75" customHeight="1" thickBot="1" x14ac:dyDescent="0.4">
      <c r="A28" s="9">
        <f t="shared" si="8"/>
        <v>1999999.99</v>
      </c>
      <c r="B28" s="9">
        <v>10000000</v>
      </c>
      <c r="C28" s="6"/>
      <c r="D28" s="11"/>
      <c r="E28" s="173">
        <f t="shared" si="10"/>
        <v>12000</v>
      </c>
      <c r="F28" s="174">
        <v>12000</v>
      </c>
      <c r="I28" s="5"/>
      <c r="J28" s="5"/>
      <c r="K28" s="5"/>
    </row>
    <row r="29" spans="1:12" ht="13.75" customHeight="1" x14ac:dyDescent="0.35">
      <c r="I29" s="5"/>
      <c r="J29" s="5"/>
      <c r="K29" s="5"/>
    </row>
    <row r="30" spans="1:12" ht="13.75" customHeight="1" thickBot="1" x14ac:dyDescent="0.4">
      <c r="I30" s="5"/>
    </row>
    <row r="31" spans="1:12" s="5" customFormat="1" ht="17.899999999999999" customHeight="1" thickBot="1" x14ac:dyDescent="0.4">
      <c r="A31" s="19" t="s">
        <v>160</v>
      </c>
      <c r="B31" s="20"/>
      <c r="C31" s="21"/>
      <c r="D31" s="11"/>
      <c r="G31"/>
      <c r="H31"/>
    </row>
    <row r="32" spans="1:12" s="5" customFormat="1" ht="29.25" customHeight="1" thickBot="1" x14ac:dyDescent="0.4">
      <c r="A32" s="1"/>
      <c r="C32" s="22" t="s">
        <v>97</v>
      </c>
      <c r="D32" s="12" t="s">
        <v>161</v>
      </c>
      <c r="E32" s="13" t="s">
        <v>54</v>
      </c>
      <c r="F32" s="4" t="s">
        <v>162</v>
      </c>
      <c r="G32" s="4" t="s">
        <v>163</v>
      </c>
      <c r="H32"/>
    </row>
    <row r="33" spans="1:9" x14ac:dyDescent="0.35">
      <c r="A33" s="14" t="s">
        <v>71</v>
      </c>
      <c r="C33" s="18">
        <v>0.02</v>
      </c>
      <c r="D33" s="184">
        <f>'Data Input &amp; Summary Results'!E71</f>
        <v>0</v>
      </c>
      <c r="E33" s="17">
        <f>'Data Input &amp; Summary Results'!F71</f>
        <v>0</v>
      </c>
      <c r="F33" s="2">
        <f>'Data Input &amp; Summary Results'!G71</f>
        <v>0</v>
      </c>
      <c r="G33" s="23" t="e">
        <f t="shared" ref="G33:G35" si="11">F33/$A$8</f>
        <v>#DIV/0!</v>
      </c>
      <c r="I33" s="5"/>
    </row>
    <row r="34" spans="1:9" x14ac:dyDescent="0.35">
      <c r="A34" t="s">
        <v>164</v>
      </c>
      <c r="C34" s="18">
        <v>0.11</v>
      </c>
      <c r="D34" s="184">
        <f>'Data Input &amp; Summary Results'!E72</f>
        <v>0</v>
      </c>
      <c r="E34" s="17">
        <f>'Data Input &amp; Summary Results'!F72</f>
        <v>0</v>
      </c>
      <c r="F34" s="2">
        <f>'Data Input &amp; Summary Results'!G72</f>
        <v>0</v>
      </c>
      <c r="G34" s="23" t="e">
        <f t="shared" si="11"/>
        <v>#DIV/0!</v>
      </c>
      <c r="I34" s="5"/>
    </row>
    <row r="35" spans="1:9" x14ac:dyDescent="0.35">
      <c r="A35" t="s">
        <v>75</v>
      </c>
      <c r="C35" s="185">
        <v>1.2500000000000001E-2</v>
      </c>
      <c r="D35" s="184">
        <f>'Data Input &amp; Summary Results'!E73</f>
        <v>0</v>
      </c>
      <c r="E35" s="17">
        <f>'Data Input &amp; Summary Results'!F73</f>
        <v>0</v>
      </c>
      <c r="F35" s="2">
        <f>'Data Input &amp; Summary Results'!G73</f>
        <v>0</v>
      </c>
      <c r="G35" s="23" t="e">
        <f t="shared" si="11"/>
        <v>#DIV/0!</v>
      </c>
      <c r="I35" s="5"/>
    </row>
    <row r="36" spans="1:9" x14ac:dyDescent="0.35">
      <c r="A36" t="s">
        <v>77</v>
      </c>
      <c r="C36" s="18">
        <v>8.0000000000000002E-3</v>
      </c>
      <c r="D36" s="2">
        <f>'Data Input &amp; Summary Results'!E74</f>
        <v>0</v>
      </c>
      <c r="E36" s="17">
        <f>'Data Input &amp; Summary Results'!F74</f>
        <v>0</v>
      </c>
      <c r="F36" s="2">
        <f>'Data Input &amp; Summary Results'!G74</f>
        <v>0</v>
      </c>
      <c r="G36" s="23" t="e">
        <f>F36/$A$8</f>
        <v>#DIV/0!</v>
      </c>
      <c r="I36" s="5"/>
    </row>
    <row r="37" spans="1:9" x14ac:dyDescent="0.35">
      <c r="A37" t="s">
        <v>79</v>
      </c>
      <c r="C37" s="18"/>
      <c r="D37" s="24">
        <f>'Data Input &amp; Summary Results'!E75</f>
        <v>0</v>
      </c>
      <c r="E37" s="17">
        <f>'Data Input &amp; Summary Results'!F75</f>
        <v>0</v>
      </c>
      <c r="F37" s="2">
        <f>'Data Input &amp; Summary Results'!G75</f>
        <v>0</v>
      </c>
      <c r="G37" s="23" t="e">
        <f t="shared" ref="G37:G43" si="12">F37/$A$8</f>
        <v>#DIV/0!</v>
      </c>
      <c r="I37" s="5"/>
    </row>
    <row r="38" spans="1:9" x14ac:dyDescent="0.35">
      <c r="A38" t="s">
        <v>81</v>
      </c>
      <c r="C38" s="18">
        <v>0.01</v>
      </c>
      <c r="D38" s="2">
        <f>'Data Input &amp; Summary Results'!E76</f>
        <v>0</v>
      </c>
      <c r="E38" s="17">
        <f>'Data Input &amp; Summary Results'!F76</f>
        <v>0</v>
      </c>
      <c r="F38" s="2">
        <f>'Data Input &amp; Summary Results'!G76</f>
        <v>0</v>
      </c>
      <c r="G38" s="23" t="e">
        <f t="shared" si="12"/>
        <v>#DIV/0!</v>
      </c>
      <c r="I38" s="5"/>
    </row>
    <row r="39" spans="1:9" x14ac:dyDescent="0.35">
      <c r="A39" t="s">
        <v>83</v>
      </c>
      <c r="C39" s="18">
        <v>5.0000000000000001E-3</v>
      </c>
      <c r="D39" s="2">
        <f>'Data Input &amp; Summary Results'!E77</f>
        <v>0</v>
      </c>
      <c r="E39" s="17">
        <f>'Data Input &amp; Summary Results'!F77</f>
        <v>0</v>
      </c>
      <c r="F39" s="2">
        <f>'Data Input &amp; Summary Results'!G77</f>
        <v>0</v>
      </c>
      <c r="G39" s="23" t="e">
        <f>F39/$A$8</f>
        <v>#DIV/0!</v>
      </c>
      <c r="I39" s="5"/>
    </row>
    <row r="40" spans="1:9" x14ac:dyDescent="0.35">
      <c r="A40" t="s">
        <v>85</v>
      </c>
      <c r="C40" s="18">
        <v>5.0000000000000001E-3</v>
      </c>
      <c r="D40" s="2">
        <f>'Data Input &amp; Summary Results'!E78</f>
        <v>0</v>
      </c>
      <c r="E40" s="17">
        <f>'Data Input &amp; Summary Results'!F78</f>
        <v>0</v>
      </c>
      <c r="F40" s="2">
        <f>'Data Input &amp; Summary Results'!G78</f>
        <v>0</v>
      </c>
      <c r="G40" s="23" t="e">
        <f t="shared" si="12"/>
        <v>#DIV/0!</v>
      </c>
      <c r="I40" s="5"/>
    </row>
    <row r="41" spans="1:9" x14ac:dyDescent="0.35">
      <c r="A41" t="s">
        <v>86</v>
      </c>
      <c r="C41" s="18">
        <v>0.01</v>
      </c>
      <c r="D41" s="2">
        <f>'Data Input &amp; Summary Results'!E79</f>
        <v>0</v>
      </c>
      <c r="E41" s="17">
        <f>'Data Input &amp; Summary Results'!F79</f>
        <v>0</v>
      </c>
      <c r="F41" s="2">
        <f>'Data Input &amp; Summary Results'!G79</f>
        <v>0</v>
      </c>
      <c r="G41" s="23" t="e">
        <f t="shared" si="12"/>
        <v>#DIV/0!</v>
      </c>
      <c r="I41" s="5"/>
    </row>
    <row r="42" spans="1:9" x14ac:dyDescent="0.35">
      <c r="A42" t="s">
        <v>88</v>
      </c>
      <c r="C42" s="18"/>
      <c r="D42" s="24">
        <f>'Data Input &amp; Summary Results'!E80</f>
        <v>0</v>
      </c>
      <c r="E42" s="17">
        <f>'Data Input &amp; Summary Results'!F80</f>
        <v>0</v>
      </c>
      <c r="F42" s="2">
        <f>'Data Input &amp; Summary Results'!G80</f>
        <v>0</v>
      </c>
      <c r="G42" s="23" t="e">
        <f t="shared" si="12"/>
        <v>#DIV/0!</v>
      </c>
    </row>
    <row r="43" spans="1:9" x14ac:dyDescent="0.35">
      <c r="A43" t="s">
        <v>89</v>
      </c>
      <c r="C43" s="18">
        <v>3.0000000000000001E-3</v>
      </c>
      <c r="D43" s="2">
        <f>'Data Input &amp; Summary Results'!E81</f>
        <v>0</v>
      </c>
      <c r="E43" s="17">
        <f>'Data Input &amp; Summary Results'!F81</f>
        <v>0</v>
      </c>
      <c r="F43" s="2">
        <f>'Data Input &amp; Summary Results'!G81</f>
        <v>0</v>
      </c>
      <c r="G43" s="23" t="e">
        <f t="shared" si="12"/>
        <v>#DIV/0!</v>
      </c>
    </row>
    <row r="44" spans="1:9" x14ac:dyDescent="0.35">
      <c r="C44" s="18"/>
      <c r="D44" s="2"/>
      <c r="E44" s="17"/>
      <c r="F44" s="2"/>
      <c r="G44" s="23"/>
    </row>
    <row r="45" spans="1:9" x14ac:dyDescent="0.35">
      <c r="C45" s="18"/>
      <c r="D45" s="2"/>
      <c r="E45" s="17"/>
      <c r="F45" s="2"/>
      <c r="G45" s="23"/>
    </row>
    <row r="46" spans="1:9" x14ac:dyDescent="0.35">
      <c r="C46" s="18"/>
      <c r="D46" s="2"/>
      <c r="E46" s="17"/>
      <c r="F46" s="2"/>
      <c r="G46" s="23"/>
    </row>
    <row r="50" spans="1:3" x14ac:dyDescent="0.35">
      <c r="A50" s="623" t="s">
        <v>146</v>
      </c>
      <c r="B50" s="623"/>
      <c r="C50" s="623"/>
    </row>
    <row r="51" spans="1:3" x14ac:dyDescent="0.35">
      <c r="A51" s="623"/>
      <c r="B51" s="623"/>
      <c r="C51" s="623"/>
    </row>
    <row r="52" spans="1:3" x14ac:dyDescent="0.35">
      <c r="A52" s="175" t="s">
        <v>165</v>
      </c>
      <c r="B52" s="175" t="s">
        <v>166</v>
      </c>
      <c r="C52" s="176"/>
    </row>
    <row r="53" spans="1:3" x14ac:dyDescent="0.35">
      <c r="A53" s="177">
        <v>250</v>
      </c>
      <c r="B53" s="177">
        <v>250</v>
      </c>
      <c r="C53" s="176" t="s">
        <v>167</v>
      </c>
    </row>
    <row r="54" spans="1:3" x14ac:dyDescent="0.35">
      <c r="A54" s="177">
        <v>250</v>
      </c>
      <c r="B54" s="177">
        <v>300</v>
      </c>
      <c r="C54" s="176" t="s">
        <v>168</v>
      </c>
    </row>
    <row r="55" spans="1:3" x14ac:dyDescent="0.35">
      <c r="A55" s="177">
        <v>150</v>
      </c>
      <c r="B55" s="177">
        <v>250</v>
      </c>
      <c r="C55" s="176" t="s">
        <v>169</v>
      </c>
    </row>
    <row r="56" spans="1:3" ht="15" thickBot="1" x14ac:dyDescent="0.4">
      <c r="A56" s="178">
        <v>100</v>
      </c>
      <c r="B56" s="178">
        <v>200</v>
      </c>
      <c r="C56" s="179" t="s">
        <v>170</v>
      </c>
    </row>
    <row r="57" spans="1:3" ht="15" thickBot="1" x14ac:dyDescent="0.4">
      <c r="A57" s="180">
        <f>SUM(A53:A56)</f>
        <v>750</v>
      </c>
      <c r="B57" s="180">
        <f>SUM(B53:B56)</f>
        <v>1000</v>
      </c>
      <c r="C57" s="181" t="s">
        <v>171</v>
      </c>
    </row>
    <row r="58" spans="1:3" ht="15" thickTop="1" x14ac:dyDescent="0.35">
      <c r="A58" s="182">
        <f>A57*12</f>
        <v>9000</v>
      </c>
      <c r="B58" s="182">
        <f>B57*12</f>
        <v>12000</v>
      </c>
      <c r="C58" s="183" t="s">
        <v>172</v>
      </c>
    </row>
  </sheetData>
  <sheetProtection algorithmName="SHA-512" hashValue="cnOuArrt0F/7L9O64rMOrWpe+6+ii0dAczL9dhHaAbfAOjSP6dklT3OkzZszSR2eVjZgN1mGTsjMNZJY9aDFdg==" saltValue="619IRUAn10xhYVeBSeGjew==" spinCount="100000" sheet="1" selectLockedCells="1"/>
  <mergeCells count="5">
    <mergeCell ref="A50:C51"/>
    <mergeCell ref="E7:E8"/>
    <mergeCell ref="D7:D8"/>
    <mergeCell ref="C7:C8"/>
    <mergeCell ref="F7:F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rePro_x0020_Tags xmlns="54947efa-1789-40d5-9bea-051dc74f6cb1" xsi:nil="true"/>
    <TaxCatchAll xmlns="b7584610-8cc3-4215-8451-a2dc77f09392" xsi:nil="true"/>
    <PurePro_x0020_Description xmlns="54947efa-1789-40d5-9bea-051dc74f6cb1" xsi:nil="true"/>
    <Expiration_x0020_Date0 xmlns="54947efa-1789-40d5-9bea-051dc74f6cb1">n/a</Expiration_x0020_Date0>
    <lcf76f155ced4ddcb4097134ff3c332f xmlns="54947efa-1789-40d5-9bea-051dc74f6cb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1F13A583C6204B81E1C29658D69676" ma:contentTypeVersion="22" ma:contentTypeDescription="Create a new document." ma:contentTypeScope="" ma:versionID="54afbbe9bfde66afce1b074e0c8e00ce">
  <xsd:schema xmlns:xsd="http://www.w3.org/2001/XMLSchema" xmlns:xs="http://www.w3.org/2001/XMLSchema" xmlns:p="http://schemas.microsoft.com/office/2006/metadata/properties" xmlns:ns2="b7584610-8cc3-4215-8451-a2dc77f09392" xmlns:ns3="54947efa-1789-40d5-9bea-051dc74f6cb1" targetNamespace="http://schemas.microsoft.com/office/2006/metadata/properties" ma:root="true" ma:fieldsID="fd1b7a8bfb07bee6665f1c7f4a7f67ed" ns2:_="" ns3:_="">
    <xsd:import namespace="b7584610-8cc3-4215-8451-a2dc77f09392"/>
    <xsd:import namespace="54947efa-1789-40d5-9bea-051dc74f6cb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EventHashCode" minOccurs="0"/>
                <xsd:element ref="ns3:MediaServiceGenerationTime" minOccurs="0"/>
                <xsd:element ref="ns3:Expiration_x0020_Date0"/>
                <xsd:element ref="ns3:PurePro_x0020_Description" minOccurs="0"/>
                <xsd:element ref="ns3:PurePro_x0020_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584610-8cc3-4215-8451-a2dc77f0939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7" nillable="true" ma:displayName="Taxonomy Catch All Column" ma:hidden="true" ma:list="{456bf564-efd3-4db2-861b-97db9f6f5b9d}" ma:internalName="TaxCatchAll" ma:showField="CatchAllData" ma:web="b7584610-8cc3-4215-8451-a2dc77f093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947efa-1789-40d5-9bea-051dc74f6c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Expiration_x0020_Date0" ma:index="18" ma:displayName="Expiration Date" ma:internalName="Expiration_x0020_Date0">
      <xsd:simpleType>
        <xsd:restriction base="dms:Text">
          <xsd:maxLength value="255"/>
        </xsd:restriction>
      </xsd:simpleType>
    </xsd:element>
    <xsd:element name="PurePro_x0020_Description" ma:index="19" nillable="true" ma:displayName="Description" ma:format="Dropdown" ma:internalName="PurePro_x0020_Description">
      <xsd:simpleType>
        <xsd:restriction base="dms:Note">
          <xsd:maxLength value="255"/>
        </xsd:restriction>
      </xsd:simpleType>
    </xsd:element>
    <xsd:element name="PurePro_x0020_Tags" ma:index="20" nillable="true" ma:displayName="PurePro Tags" ma:description="Invati, Invati Advanced, hair loss, thinning hair, balding, thickening, hair retention" ma:format="Dropdown" ma:internalName="PurePro_x0020_Tags">
      <xsd:simpleType>
        <xsd:restriction base="dms:Note">
          <xsd:maxLength value="255"/>
        </xsd:restriction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dddea85d-8e0b-406d-8369-d493ceb65f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053A2E-8B63-445D-A1C1-FDCE74D8B4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C9821D-F617-43CE-98D4-1ED72F5F1CB5}">
  <ds:schemaRefs>
    <ds:schemaRef ds:uri="http://schemas.microsoft.com/office/2006/metadata/properties"/>
    <ds:schemaRef ds:uri="http://schemas.microsoft.com/office/infopath/2007/PartnerControls"/>
    <ds:schemaRef ds:uri="54947efa-1789-40d5-9bea-051dc74f6cb1"/>
    <ds:schemaRef ds:uri="b7584610-8cc3-4215-8451-a2dc77f09392"/>
  </ds:schemaRefs>
</ds:datastoreItem>
</file>

<file path=customXml/itemProps3.xml><?xml version="1.0" encoding="utf-8"?>
<ds:datastoreItem xmlns:ds="http://schemas.openxmlformats.org/officeDocument/2006/customXml" ds:itemID="{F63D0B79-CBC3-466F-A84B-A3A16612EB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584610-8cc3-4215-8451-a2dc77f09392"/>
    <ds:schemaRef ds:uri="54947efa-1789-40d5-9bea-051dc74f6c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Data Input &amp; Summary Results</vt:lpstr>
      <vt:lpstr>Detailed Forecast by Month</vt:lpstr>
      <vt:lpstr>Drop downs</vt:lpstr>
      <vt:lpstr>'Data Input &amp; Summary Results'!Print_Area</vt:lpstr>
      <vt:lpstr>'Detailed Forecast by Month'!Print_Area</vt:lpstr>
      <vt:lpstr>'Data Input &amp; Summary Results'!Print_Titles</vt:lpstr>
      <vt:lpstr>'Detailed Forecast by Month'!Print_Titles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Conference</dc:creator>
  <cp:keywords/>
  <dc:description/>
  <cp:lastModifiedBy>Henderson, Raven (Aveda)</cp:lastModifiedBy>
  <cp:revision/>
  <dcterms:created xsi:type="dcterms:W3CDTF">2014-02-23T18:57:07Z</dcterms:created>
  <dcterms:modified xsi:type="dcterms:W3CDTF">2024-04-08T17:26:05Z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0x010100D21F13A583C6204B81E1C29658D69676</vt:lpwstr>
  </property>
  <property fmtid="{D5CDD505-2E9C-101B-9397-08002B2CF9AE}" pid="3" name="IsMyDocuments">
    <vt:bool>true</vt:bool>
  </property>
  <property fmtid="{D5CDD505-2E9C-101B-9397-08002B2CF9AE}" pid="4" name="MSIP_Label_b1f34ead-50a3-4950-8a39-fca3a33c48cb_Enabled">
    <vt:lpwstr>true</vt:lpwstr>
  </property>
  <property fmtid="{D5CDD505-2E9C-101B-9397-08002B2CF9AE}" pid="5" name="MSIP_Label_b1f34ead-50a3-4950-8a39-fca3a33c48cb_SetDate">
    <vt:lpwstr>2024-02-08T16:56:10Z</vt:lpwstr>
  </property>
  <property fmtid="{D5CDD505-2E9C-101B-9397-08002B2CF9AE}" pid="6" name="MSIP_Label_b1f34ead-50a3-4950-8a39-fca3a33c48cb_Method">
    <vt:lpwstr>Standard</vt:lpwstr>
  </property>
  <property fmtid="{D5CDD505-2E9C-101B-9397-08002B2CF9AE}" pid="7" name="MSIP_Label_b1f34ead-50a3-4950-8a39-fca3a33c48cb_Name">
    <vt:lpwstr>Confidential</vt:lpwstr>
  </property>
  <property fmtid="{D5CDD505-2E9C-101B-9397-08002B2CF9AE}" pid="8" name="MSIP_Label_b1f34ead-50a3-4950-8a39-fca3a33c48cb_SiteId">
    <vt:lpwstr>0c5638da-d686-4d6a-8df4-e0552c70cb17</vt:lpwstr>
  </property>
  <property fmtid="{D5CDD505-2E9C-101B-9397-08002B2CF9AE}" pid="9" name="MSIP_Label_b1f34ead-50a3-4950-8a39-fca3a33c48cb_ActionId">
    <vt:lpwstr>cbde98eb-169a-4fef-97b0-b9546b69cc93</vt:lpwstr>
  </property>
  <property fmtid="{D5CDD505-2E9C-101B-9397-08002B2CF9AE}" pid="10" name="MSIP_Label_b1f34ead-50a3-4950-8a39-fca3a33c48cb_ContentBits">
    <vt:lpwstr>0</vt:lpwstr>
  </property>
  <property fmtid="{D5CDD505-2E9C-101B-9397-08002B2CF9AE}" pid="11" name="MediaServiceImageTags">
    <vt:lpwstr/>
  </property>
</Properties>
</file>