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elcompanies-my.sharepoint.com/personal/rhenders_aveda_com/Documents/Documents/"/>
    </mc:Choice>
  </mc:AlternateContent>
  <xr:revisionPtr revIDLastSave="0" documentId="8_{B93A270E-BBE8-4D95-87B6-D6E6752D6342}" xr6:coauthVersionLast="47" xr6:coauthVersionMax="47" xr10:uidLastSave="{00000000-0000-0000-0000-000000000000}"/>
  <bookViews>
    <workbookView xWindow="-110" yWindow="-110" windowWidth="19420" windowHeight="10420" tabRatio="698" firstSheet="1" activeTab="1" xr2:uid="{8E8055E7-FC99-4580-93FC-6EC4FBC85CE0}"/>
  </bookViews>
  <sheets>
    <sheet name="Data Input" sheetId="1" state="hidden" r:id="rId1"/>
    <sheet name="Impact of Adding-Losing Artist" sheetId="9" r:id="rId2"/>
  </sheets>
  <definedNames>
    <definedName name="_xlnm.Print_Area" localSheetId="1">'Impact of Adding-Losing Artist'!$B$2:$L$43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9" l="1"/>
  <c r="H50" i="9"/>
  <c r="H49" i="9"/>
  <c r="H53" i="9" l="1"/>
  <c r="H52" i="9"/>
  <c r="I10" i="1"/>
  <c r="I11" i="1"/>
  <c r="K27" i="1"/>
  <c r="J26" i="1"/>
  <c r="J25" i="1"/>
  <c r="J24" i="1"/>
  <c r="J23" i="1"/>
  <c r="J22" i="1"/>
  <c r="J21" i="1"/>
  <c r="J20" i="1"/>
  <c r="J19" i="1"/>
  <c r="J18" i="1"/>
  <c r="J17" i="1"/>
  <c r="L16" i="1"/>
  <c r="L17" i="1" s="1"/>
  <c r="L18" i="1" s="1"/>
  <c r="L19" i="1" s="1"/>
  <c r="L20" i="1" s="1"/>
  <c r="L21" i="1" s="1"/>
  <c r="L22" i="1" s="1"/>
  <c r="J16" i="1"/>
  <c r="J15" i="1"/>
  <c r="H7" i="1"/>
  <c r="I7" i="1" s="1"/>
  <c r="I8" i="1" s="1"/>
  <c r="J27" i="1" l="1"/>
  <c r="I9" i="1"/>
  <c r="J7" i="1"/>
  <c r="I12" i="1" l="1"/>
  <c r="J8" i="1"/>
  <c r="J11" i="1"/>
  <c r="J10" i="1"/>
  <c r="J9" i="1"/>
  <c r="K7" i="1"/>
  <c r="J12" i="1" l="1"/>
  <c r="K11" i="1"/>
  <c r="K10" i="1"/>
  <c r="K8" i="1"/>
  <c r="L7" i="1"/>
  <c r="K9" i="1"/>
  <c r="L8" i="1" l="1"/>
  <c r="L10" i="1"/>
  <c r="K12" i="1"/>
  <c r="L11" i="1"/>
  <c r="M7" i="1"/>
  <c r="L9" i="1"/>
  <c r="L12" i="1" l="1"/>
  <c r="M11" i="1"/>
  <c r="M10" i="1"/>
  <c r="M8" i="1"/>
  <c r="N7" i="1"/>
  <c r="N8" i="1" s="1"/>
  <c r="M9" i="1"/>
  <c r="M12" i="1" l="1"/>
  <c r="N10" i="1"/>
  <c r="N11" i="1"/>
  <c r="O7" i="1"/>
  <c r="O8" i="1" s="1"/>
  <c r="N9" i="1"/>
  <c r="N12" i="1" l="1"/>
  <c r="O11" i="1"/>
  <c r="O10" i="1"/>
  <c r="P7" i="1"/>
  <c r="P8" i="1" s="1"/>
  <c r="O9" i="1"/>
  <c r="O12" i="1" l="1"/>
  <c r="P10" i="1"/>
  <c r="P11" i="1"/>
  <c r="P9" i="1"/>
  <c r="Q7" i="1"/>
  <c r="Q8" i="1" s="1"/>
  <c r="P12" i="1" l="1"/>
  <c r="Q11" i="1"/>
  <c r="Q10" i="1"/>
  <c r="R7" i="1"/>
  <c r="R8" i="1" s="1"/>
  <c r="Q9" i="1"/>
  <c r="Q12" i="1" l="1"/>
  <c r="R10" i="1"/>
  <c r="R11" i="1"/>
  <c r="R9" i="1"/>
  <c r="S7" i="1"/>
  <c r="S8" i="1" s="1"/>
  <c r="R12" i="1" l="1"/>
  <c r="S11" i="1"/>
  <c r="S10" i="1"/>
  <c r="T7" i="1"/>
  <c r="T8" i="1" s="1"/>
  <c r="S9" i="1"/>
  <c r="S12" i="1" l="1"/>
  <c r="T10" i="1"/>
  <c r="T11" i="1"/>
  <c r="T9" i="1"/>
  <c r="T12" i="1" l="1"/>
  <c r="F10" i="1"/>
  <c r="F11" i="1" s="1"/>
  <c r="F12" i="1" s="1"/>
  <c r="N29" i="9"/>
  <c r="K9" i="9" l="1"/>
  <c r="Q34" i="9"/>
  <c r="Q29" i="9"/>
  <c r="Q33" i="9" s="1"/>
  <c r="P29" i="9"/>
  <c r="P33" i="9" s="1"/>
  <c r="O29" i="9"/>
  <c r="O33" i="9" s="1"/>
  <c r="N33" i="9"/>
  <c r="K24" i="9"/>
  <c r="J30" i="9" s="1"/>
  <c r="O34" i="9"/>
  <c r="P34" i="9"/>
  <c r="N34" i="9"/>
  <c r="O30" i="9"/>
  <c r="Q30" i="9"/>
  <c r="P30" i="9"/>
  <c r="N30" i="9"/>
  <c r="J29" i="9" l="1"/>
  <c r="J33" i="9" s="1"/>
  <c r="O36" i="9"/>
  <c r="J36" i="9"/>
  <c r="Q31" i="9"/>
  <c r="P31" i="9"/>
  <c r="N31" i="9"/>
  <c r="O31" i="9"/>
  <c r="I33" i="9" l="1"/>
  <c r="H33" i="9" s="1"/>
  <c r="M33" i="9"/>
  <c r="J35" i="9"/>
  <c r="J31" i="9"/>
  <c r="J37" i="9" s="1"/>
  <c r="J34" i="9" l="1"/>
  <c r="J38" i="9" s="1"/>
  <c r="J40" i="9" s="1"/>
  <c r="K33" i="9"/>
</calcChain>
</file>

<file path=xl/sharedStrings.xml><?xml version="1.0" encoding="utf-8"?>
<sst xmlns="http://schemas.openxmlformats.org/spreadsheetml/2006/main" count="98" uniqueCount="73">
  <si>
    <t>Completed Tracker</t>
  </si>
  <si>
    <t>Tracker</t>
  </si>
  <si>
    <t>January</t>
  </si>
  <si>
    <t>Jan</t>
  </si>
  <si>
    <t>February</t>
  </si>
  <si>
    <t>Feb</t>
  </si>
  <si>
    <t>March</t>
  </si>
  <si>
    <t>Mar</t>
  </si>
  <si>
    <t>April</t>
  </si>
  <si>
    <t>Apr</t>
  </si>
  <si>
    <t>May</t>
  </si>
  <si>
    <t>June</t>
  </si>
  <si>
    <t>Jun</t>
  </si>
  <si>
    <t>July</t>
  </si>
  <si>
    <t>Jul</t>
  </si>
  <si>
    <t>August</t>
  </si>
  <si>
    <t>Aug</t>
  </si>
  <si>
    <t>September</t>
  </si>
  <si>
    <t>Sep</t>
  </si>
  <si>
    <t>October</t>
  </si>
  <si>
    <t>Oct</t>
  </si>
  <si>
    <t>November</t>
  </si>
  <si>
    <t>Nov</t>
  </si>
  <si>
    <t>December</t>
  </si>
  <si>
    <t>Dec</t>
  </si>
  <si>
    <r>
      <t xml:space="preserve">Impact of Adding or Losing an Artist
</t>
    </r>
    <r>
      <rPr>
        <b/>
        <sz val="11"/>
        <color theme="0"/>
        <rFont val="Calibri"/>
        <family val="2"/>
        <scheme val="minor"/>
      </rPr>
      <t>Instructions:  Complete all Green Boxes</t>
    </r>
  </si>
  <si>
    <t>Artist Information</t>
  </si>
  <si>
    <t>Name of Artist</t>
  </si>
  <si>
    <r>
      <t xml:space="preserve">Are you Adding or Losing this Artist?  </t>
    </r>
    <r>
      <rPr>
        <sz val="10"/>
        <color theme="1"/>
        <rFont val="Calibri"/>
        <family val="2"/>
        <scheme val="minor"/>
      </rPr>
      <t>(Use the dropdown box.)</t>
    </r>
  </si>
  <si>
    <t>If hiring a recent graduate:</t>
  </si>
  <si>
    <t>- Number of weeks until working full-time on the floor</t>
  </si>
  <si>
    <t>- Hourly rate paid to new hires</t>
  </si>
  <si>
    <t>- Hours scheduled per week until working full-time on the floor</t>
  </si>
  <si>
    <t>If losing the stylist temporarily, how many weeks are impacted?</t>
  </si>
  <si>
    <r>
      <t xml:space="preserve">Artist Metrics </t>
    </r>
    <r>
      <rPr>
        <sz val="10"/>
        <color theme="1"/>
        <rFont val="Calibri"/>
        <family val="2"/>
        <scheme val="minor"/>
      </rPr>
      <t>(Note: if a Recent Graduate, enter data once on the floor)</t>
    </r>
  </si>
  <si>
    <t>Estimated number of Guests per Week</t>
  </si>
  <si>
    <t>Estimated Service per Client Ticket (SPCT)</t>
  </si>
  <si>
    <t>Estimated Retail per Client Ticket (RPCT)</t>
  </si>
  <si>
    <t>Primary compensation method in your salon</t>
  </si>
  <si>
    <t>If Commission:</t>
  </si>
  <si>
    <t>Commission rate</t>
  </si>
  <si>
    <t>Salon service charge (if applicable)</t>
  </si>
  <si>
    <t>If Hourly:</t>
  </si>
  <si>
    <t>Hourly rate</t>
  </si>
  <si>
    <t>Hours scheduled per week</t>
  </si>
  <si>
    <t>Estimated Financial Impact for the Year **</t>
  </si>
  <si>
    <t>Add Experienced</t>
  </si>
  <si>
    <t>Add new</t>
  </si>
  <si>
    <t>Perm Loss</t>
  </si>
  <si>
    <t>Temp Loss</t>
  </si>
  <si>
    <t>Service revenue</t>
  </si>
  <si>
    <t>Retail revenue</t>
  </si>
  <si>
    <t>Total Revenue</t>
  </si>
  <si>
    <t>Commission and wages</t>
  </si>
  <si>
    <t>Payroll taxes (10%)</t>
  </si>
  <si>
    <t>Professional product (7%)</t>
  </si>
  <si>
    <t>Retail cost of goods (50%)</t>
  </si>
  <si>
    <t>Merchant fees (3%)</t>
  </si>
  <si>
    <t>Total Expenses</t>
  </si>
  <si>
    <t>Net Estimated Impact to Cash Flow</t>
  </si>
  <si>
    <t>** Assumes the Artist works 50 weeks per year.</t>
  </si>
  <si>
    <r>
      <rPr>
        <b/>
        <sz val="10"/>
        <color theme="1"/>
        <rFont val="Calibri"/>
        <family val="2"/>
        <scheme val="minor"/>
      </rPr>
      <t xml:space="preserve">Disclaimer: </t>
    </r>
    <r>
      <rPr>
        <sz val="10"/>
        <color theme="1"/>
        <rFont val="Calibri"/>
        <family val="2"/>
        <scheme val="minor"/>
      </rPr>
      <t xml:space="preserve"> The Estimated Financial Impact numbers shown above are estimates only and are based on the assumptions included in the worksheet.  These forecasted results may vary from actual outcomes. Use forecasts as a tool to inform, not dictate, decisions, and regularly reassess and update predictions based on new data and changing circumstances</t>
    </r>
  </si>
  <si>
    <t>Adding - Experienced Artist</t>
  </si>
  <si>
    <t>Commission</t>
  </si>
  <si>
    <t>Adding - Recent Graduate</t>
  </si>
  <si>
    <t>Hourly</t>
  </si>
  <si>
    <t>Losing - Temporary Loss</t>
  </si>
  <si>
    <t>Losing - Permanent Loss</t>
  </si>
  <si>
    <t>Recent Grad - training</t>
  </si>
  <si>
    <t>Recent Grad - commission</t>
  </si>
  <si>
    <t>Recent Grad - Minimum wage</t>
  </si>
  <si>
    <t>Training + commission</t>
  </si>
  <si>
    <t>Training + minimum wage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</si>
</sst>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quot;$&quot;#,##0"/>
    <numFmt numFmtId="166" formatCode="&quot;$&quot;#,##0.00"/>
    <numFmt numFmtId="167"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color rgb="FFFF0000"/>
      <name val="Calibri"/>
      <family val="2"/>
      <scheme val="minor"/>
    </font>
    <font>
      <sz val="1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sz val="11"/>
      <name val="Calibri"/>
      <family val="2"/>
      <scheme val="minor"/>
    </font>
    <font>
      <sz val="11"/>
      <color theme="0"/>
      <name val="Calibri"/>
      <family val="2"/>
      <scheme val="minor"/>
    </font>
    <font>
      <b/>
      <sz val="22"/>
      <color theme="1"/>
      <name val="Calibri"/>
      <family val="2"/>
      <scheme val="minor"/>
    </font>
    <font>
      <b/>
      <sz val="24"/>
      <color theme="0"/>
      <name val="Calibri"/>
      <family val="2"/>
      <scheme val="minor"/>
    </font>
    <font>
      <sz val="16"/>
      <color theme="1"/>
      <name val="Calibri"/>
      <family val="2"/>
      <scheme val="minor"/>
    </font>
    <font>
      <b/>
      <sz val="16"/>
      <color theme="0"/>
      <name val="Calibri"/>
      <family val="2"/>
      <scheme val="minor"/>
    </font>
    <font>
      <b/>
      <sz val="14"/>
      <color theme="0"/>
      <name val="Calibri"/>
      <family val="2"/>
      <scheme val="minor"/>
    </font>
    <font>
      <sz val="11"/>
      <color theme="1"/>
      <name val="Calibri"/>
      <family val="2"/>
    </font>
    <font>
      <sz val="11"/>
      <color rgb="FFC00000"/>
      <name val="Calibri"/>
      <family val="2"/>
      <scheme val="minor"/>
    </font>
    <font>
      <b/>
      <sz val="12"/>
      <color rgb="FFC00000"/>
      <name val="Calibri"/>
      <family val="2"/>
      <scheme val="minor"/>
    </font>
    <font>
      <sz val="10"/>
      <color rgb="FFC00000"/>
      <name val="Calibri"/>
      <family val="2"/>
      <scheme val="minor"/>
    </font>
    <font>
      <sz val="10"/>
      <color theme="0"/>
      <name val="Calibri"/>
      <family val="2"/>
      <scheme val="minor"/>
    </font>
    <font>
      <b/>
      <sz val="12"/>
      <color theme="0"/>
      <name val="Calibri"/>
      <family val="2"/>
      <scheme val="minor"/>
    </font>
    <font>
      <b/>
      <sz val="11"/>
      <color theme="1"/>
      <name val="Calibri"/>
      <family val="2"/>
    </font>
    <font>
      <b/>
      <sz val="11"/>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179DAB"/>
        <bgColor indexed="64"/>
      </patternFill>
    </fill>
    <fill>
      <patternFill patternType="solid">
        <fgColor rgb="FF8F6F8D"/>
        <bgColor indexed="64"/>
      </patternFill>
    </fill>
    <fill>
      <patternFill patternType="solid">
        <fgColor rgb="FFCBE7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2" fillId="0" borderId="0" xfId="0" applyFont="1" applyAlignment="1">
      <alignment horizontal="center"/>
    </xf>
    <xf numFmtId="0" fontId="0" fillId="2" borderId="0" xfId="0" applyFill="1"/>
    <xf numFmtId="0" fontId="6" fillId="2" borderId="0" xfId="0" applyFont="1" applyFill="1"/>
    <xf numFmtId="0" fontId="0" fillId="2" borderId="0" xfId="0" applyFill="1" applyAlignment="1">
      <alignment vertical="center"/>
    </xf>
    <xf numFmtId="0" fontId="0" fillId="2" borderId="13" xfId="0" applyFill="1" applyBorder="1"/>
    <xf numFmtId="0" fontId="0" fillId="2" borderId="7" xfId="0" applyFill="1" applyBorder="1"/>
    <xf numFmtId="0" fontId="0" fillId="2" borderId="8" xfId="0" applyFill="1" applyBorder="1"/>
    <xf numFmtId="0" fontId="0" fillId="5" borderId="4" xfId="0" applyFill="1" applyBorder="1"/>
    <xf numFmtId="0" fontId="0" fillId="5" borderId="5" xfId="0" applyFill="1" applyBorder="1"/>
    <xf numFmtId="0" fontId="0" fillId="5" borderId="5" xfId="0" applyFill="1" applyBorder="1" applyAlignment="1">
      <alignment horizontal="center"/>
    </xf>
    <xf numFmtId="0" fontId="0" fillId="5" borderId="6" xfId="0" applyFill="1" applyBorder="1"/>
    <xf numFmtId="0" fontId="0" fillId="5" borderId="13" xfId="0" applyFill="1" applyBorder="1"/>
    <xf numFmtId="0" fontId="0" fillId="5" borderId="14" xfId="0" applyFill="1" applyBorder="1"/>
    <xf numFmtId="0" fontId="0" fillId="2" borderId="0" xfId="0" applyFill="1" applyAlignment="1" applyProtection="1">
      <alignment horizontal="center"/>
      <protection locked="0"/>
    </xf>
    <xf numFmtId="0" fontId="8" fillId="3" borderId="3" xfId="0" applyFont="1" applyFill="1" applyBorder="1"/>
    <xf numFmtId="0" fontId="8" fillId="3" borderId="3" xfId="0" applyFont="1" applyFill="1" applyBorder="1" applyAlignment="1">
      <alignment horizontal="center"/>
    </xf>
    <xf numFmtId="0" fontId="8" fillId="0" borderId="0" xfId="0" applyFont="1" applyAlignment="1">
      <alignment horizontal="center"/>
    </xf>
    <xf numFmtId="0" fontId="8" fillId="0" borderId="0" xfId="0" applyFont="1"/>
    <xf numFmtId="167" fontId="8" fillId="0" borderId="0" xfId="0" applyNumberFormat="1" applyFont="1"/>
    <xf numFmtId="167" fontId="8" fillId="0" borderId="2" xfId="0" applyNumberFormat="1" applyFont="1" applyBorder="1"/>
    <xf numFmtId="0" fontId="8" fillId="0" borderId="2" xfId="0" applyFont="1" applyBorder="1"/>
    <xf numFmtId="17" fontId="8" fillId="0" borderId="0" xfId="0" applyNumberFormat="1" applyFont="1" applyAlignment="1">
      <alignment horizontal="center"/>
    </xf>
    <xf numFmtId="164" fontId="21" fillId="2" borderId="14" xfId="1" applyNumberFormat="1" applyFont="1" applyFill="1" applyBorder="1" applyAlignment="1" applyProtection="1">
      <alignment horizontal="center"/>
    </xf>
    <xf numFmtId="0" fontId="0" fillId="2" borderId="0" xfId="0" applyFill="1" applyAlignment="1">
      <alignment horizontal="center"/>
    </xf>
    <xf numFmtId="0" fontId="11" fillId="2" borderId="0" xfId="0" applyFont="1" applyFill="1"/>
    <xf numFmtId="43" fontId="0" fillId="2" borderId="0" xfId="1" applyFont="1" applyFill="1" applyProtection="1"/>
    <xf numFmtId="0" fontId="11" fillId="5" borderId="5" xfId="0" applyFont="1" applyFill="1" applyBorder="1"/>
    <xf numFmtId="0" fontId="12" fillId="5" borderId="13" xfId="0" applyFont="1" applyFill="1" applyBorder="1" applyAlignment="1">
      <alignment vertical="center"/>
    </xf>
    <xf numFmtId="0" fontId="12" fillId="5" borderId="14" xfId="0" applyFont="1" applyFill="1" applyBorder="1" applyAlignment="1">
      <alignment vertical="center"/>
    </xf>
    <xf numFmtId="0" fontId="12" fillId="2" borderId="0" xfId="0" applyFont="1" applyFill="1" applyAlignment="1">
      <alignment vertical="center"/>
    </xf>
    <xf numFmtId="0" fontId="2" fillId="2" borderId="0" xfId="0" applyFont="1" applyFill="1" applyAlignment="1">
      <alignment vertical="center"/>
    </xf>
    <xf numFmtId="43" fontId="12" fillId="2" borderId="0" xfId="1" applyFont="1" applyFill="1" applyAlignment="1" applyProtection="1">
      <alignment vertical="center"/>
    </xf>
    <xf numFmtId="0" fontId="14" fillId="5" borderId="13" xfId="0" applyFont="1" applyFill="1" applyBorder="1"/>
    <xf numFmtId="0" fontId="14" fillId="5" borderId="14" xfId="0" applyFont="1" applyFill="1" applyBorder="1"/>
    <xf numFmtId="0" fontId="14" fillId="2" borderId="0" xfId="0" applyFont="1" applyFill="1"/>
    <xf numFmtId="43" fontId="14" fillId="2" borderId="0" xfId="1" applyFont="1" applyFill="1" applyProtection="1"/>
    <xf numFmtId="0" fontId="16" fillId="2" borderId="13" xfId="0" applyFont="1" applyFill="1" applyBorder="1" applyAlignment="1">
      <alignment horizontal="center" vertical="center"/>
    </xf>
    <xf numFmtId="0" fontId="16" fillId="2" borderId="0" xfId="0" applyFont="1" applyFill="1" applyAlignment="1">
      <alignment horizontal="center" vertical="center"/>
    </xf>
    <xf numFmtId="0" fontId="11" fillId="2" borderId="14" xfId="0" applyFont="1" applyFill="1" applyBorder="1"/>
    <xf numFmtId="0" fontId="0" fillId="2" borderId="0" xfId="0" quotePrefix="1" applyFill="1"/>
    <xf numFmtId="0" fontId="11" fillId="2" borderId="14" xfId="0" applyFont="1" applyFill="1" applyBorder="1" applyAlignment="1">
      <alignment horizontal="center"/>
    </xf>
    <xf numFmtId="0" fontId="7" fillId="2" borderId="0" xfId="0" applyFont="1" applyFill="1"/>
    <xf numFmtId="0" fontId="2" fillId="2" borderId="0" xfId="0" applyFont="1" applyFill="1"/>
    <xf numFmtId="0" fontId="2" fillId="2" borderId="0" xfId="0" applyFont="1" applyFill="1" applyAlignment="1">
      <alignment horizontal="center"/>
    </xf>
    <xf numFmtId="0" fontId="0" fillId="2" borderId="4" xfId="0" applyFill="1" applyBorder="1"/>
    <xf numFmtId="0" fontId="0" fillId="2" borderId="5" xfId="0" applyFill="1" applyBorder="1"/>
    <xf numFmtId="0" fontId="0" fillId="2" borderId="5" xfId="0" applyFill="1" applyBorder="1" applyAlignment="1">
      <alignment horizontal="center"/>
    </xf>
    <xf numFmtId="0" fontId="11" fillId="2" borderId="6" xfId="0" applyFont="1" applyFill="1" applyBorder="1"/>
    <xf numFmtId="166" fontId="0" fillId="2" borderId="0" xfId="0" applyNumberFormat="1" applyFill="1"/>
    <xf numFmtId="0" fontId="21" fillId="2" borderId="14" xfId="0" applyFont="1" applyFill="1" applyBorder="1"/>
    <xf numFmtId="0" fontId="5" fillId="2" borderId="0" xfId="0" applyFont="1" applyFill="1"/>
    <xf numFmtId="0" fontId="20" fillId="2" borderId="0" xfId="0" applyFont="1" applyFill="1" applyAlignment="1">
      <alignment horizontal="right"/>
    </xf>
    <xf numFmtId="0" fontId="6" fillId="5" borderId="13" xfId="0" applyFont="1" applyFill="1" applyBorder="1"/>
    <xf numFmtId="0" fontId="6" fillId="2" borderId="13" xfId="0" applyFont="1" applyFill="1" applyBorder="1"/>
    <xf numFmtId="0" fontId="19" fillId="2" borderId="0" xfId="0" applyFont="1" applyFill="1"/>
    <xf numFmtId="0" fontId="22" fillId="2" borderId="14" xfId="0" applyFont="1" applyFill="1" applyBorder="1"/>
    <xf numFmtId="0" fontId="6" fillId="5" borderId="14" xfId="0" applyFont="1" applyFill="1" applyBorder="1"/>
    <xf numFmtId="43" fontId="6" fillId="2" borderId="0" xfId="1" applyFont="1" applyFill="1" applyProtection="1"/>
    <xf numFmtId="165" fontId="0" fillId="2" borderId="8" xfId="0" applyNumberFormat="1" applyFill="1" applyBorder="1" applyAlignment="1">
      <alignment horizontal="right"/>
    </xf>
    <xf numFmtId="0" fontId="11" fillId="2" borderId="9" xfId="0" applyFont="1" applyFill="1" applyBorder="1"/>
    <xf numFmtId="0" fontId="0" fillId="5" borderId="7" xfId="0" applyFill="1" applyBorder="1" applyAlignment="1">
      <alignment vertical="center"/>
    </xf>
    <xf numFmtId="0" fontId="0" fillId="5" borderId="9" xfId="0" applyFill="1" applyBorder="1" applyAlignment="1">
      <alignment vertical="center"/>
    </xf>
    <xf numFmtId="43" fontId="0" fillId="2" borderId="0" xfId="1" applyFont="1" applyFill="1" applyAlignment="1" applyProtection="1">
      <alignment vertical="center"/>
    </xf>
    <xf numFmtId="166" fontId="0" fillId="2" borderId="1" xfId="0" applyNumberFormat="1" applyFill="1" applyBorder="1"/>
    <xf numFmtId="0" fontId="0" fillId="2" borderId="0" xfId="0" applyFill="1" applyProtection="1">
      <protection locked="0"/>
    </xf>
    <xf numFmtId="165" fontId="5" fillId="2" borderId="16" xfId="0" applyNumberFormat="1" applyFont="1" applyFill="1" applyBorder="1" applyAlignment="1">
      <alignment horizontal="right"/>
    </xf>
    <xf numFmtId="0" fontId="4" fillId="0" borderId="0" xfId="0" applyFont="1"/>
    <xf numFmtId="0" fontId="23" fillId="7" borderId="3" xfId="0" applyFont="1" applyFill="1" applyBorder="1" applyAlignment="1" applyProtection="1">
      <alignment horizontal="center"/>
      <protection locked="0"/>
    </xf>
    <xf numFmtId="0" fontId="23" fillId="7" borderId="3" xfId="0" applyFont="1" applyFill="1" applyBorder="1" applyAlignment="1" applyProtection="1">
      <alignment horizontal="center" vertical="center"/>
      <protection locked="0"/>
    </xf>
    <xf numFmtId="0" fontId="0" fillId="2" borderId="3" xfId="0" applyFill="1" applyBorder="1" applyAlignment="1" applyProtection="1">
      <alignment horizontal="center"/>
      <protection locked="0"/>
    </xf>
    <xf numFmtId="166" fontId="0" fillId="2" borderId="3" xfId="0" applyNumberFormat="1" applyFill="1" applyBorder="1" applyAlignment="1" applyProtection="1">
      <alignment horizontal="center"/>
      <protection locked="0"/>
    </xf>
    <xf numFmtId="0" fontId="17" fillId="7" borderId="3" xfId="1" applyNumberFormat="1" applyFont="1" applyFill="1" applyBorder="1" applyAlignment="1" applyProtection="1">
      <alignment horizontal="center"/>
      <protection locked="0"/>
    </xf>
    <xf numFmtId="166" fontId="17" fillId="7" borderId="3" xfId="0" applyNumberFormat="1" applyFont="1" applyFill="1" applyBorder="1" applyAlignment="1" applyProtection="1">
      <alignment horizontal="center"/>
      <protection locked="0"/>
    </xf>
    <xf numFmtId="0" fontId="0" fillId="7" borderId="3" xfId="0" applyFill="1" applyBorder="1" applyAlignment="1" applyProtection="1">
      <alignment horizontal="center"/>
      <protection locked="0"/>
    </xf>
    <xf numFmtId="9" fontId="0" fillId="2" borderId="3" xfId="2" applyFont="1" applyFill="1" applyBorder="1" applyAlignment="1" applyProtection="1">
      <alignment horizontal="center"/>
      <protection locked="0"/>
    </xf>
    <xf numFmtId="165" fontId="5" fillId="2" borderId="17" xfId="0" applyNumberFormat="1" applyFont="1" applyFill="1" applyBorder="1" applyAlignment="1">
      <alignment horizontal="center"/>
    </xf>
    <xf numFmtId="165" fontId="5" fillId="2" borderId="18" xfId="0" applyNumberFormat="1" applyFont="1" applyFill="1" applyBorder="1" applyAlignment="1">
      <alignment horizontal="center"/>
    </xf>
    <xf numFmtId="165" fontId="10" fillId="2" borderId="3" xfId="0" applyNumberFormat="1" applyFont="1" applyFill="1" applyBorder="1" applyAlignment="1">
      <alignment horizontal="center"/>
    </xf>
    <xf numFmtId="165" fontId="2" fillId="2" borderId="3" xfId="0" applyNumberFormat="1" applyFont="1" applyFill="1" applyBorder="1" applyAlignment="1">
      <alignment horizontal="center"/>
    </xf>
    <xf numFmtId="0" fontId="5" fillId="2" borderId="15" xfId="0" applyFont="1" applyFill="1" applyBorder="1" applyAlignment="1">
      <alignment horizontal="center"/>
    </xf>
    <xf numFmtId="165" fontId="5" fillId="2" borderId="15" xfId="0" applyNumberFormat="1" applyFont="1" applyFill="1" applyBorder="1" applyAlignment="1">
      <alignment horizontal="center"/>
    </xf>
    <xf numFmtId="165" fontId="18" fillId="2" borderId="15" xfId="0" applyNumberFormat="1" applyFont="1" applyFill="1" applyBorder="1" applyAlignment="1">
      <alignment horizontal="center"/>
    </xf>
    <xf numFmtId="165" fontId="19" fillId="2" borderId="18" xfId="0" applyNumberFormat="1" applyFont="1" applyFill="1" applyBorder="1" applyAlignment="1">
      <alignment horizontal="center"/>
    </xf>
    <xf numFmtId="165" fontId="5" fillId="2" borderId="14" xfId="0" applyNumberFormat="1" applyFont="1" applyFill="1" applyBorder="1" applyAlignment="1">
      <alignment horizontal="center"/>
    </xf>
    <xf numFmtId="0" fontId="20" fillId="4" borderId="10" xfId="0" applyFont="1" applyFill="1" applyBorder="1" applyAlignment="1">
      <alignment horizontal="right" vertical="center"/>
    </xf>
    <xf numFmtId="9" fontId="20" fillId="4" borderId="12" xfId="2" applyFont="1" applyFill="1" applyBorder="1" applyAlignment="1" applyProtection="1">
      <alignment horizontal="left" vertical="center"/>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12"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1" xfId="0" applyFont="1" applyFill="1" applyBorder="1" applyAlignment="1">
      <alignment horizontal="center" vertical="center" wrapText="1"/>
    </xf>
    <xf numFmtId="0" fontId="21" fillId="5" borderId="11" xfId="0" applyFont="1" applyFill="1" applyBorder="1" applyAlignment="1">
      <alignment horizontal="center" vertical="center"/>
    </xf>
    <xf numFmtId="0" fontId="8" fillId="2" borderId="10" xfId="0" applyFont="1" applyFill="1" applyBorder="1" applyAlignment="1">
      <alignment horizontal="left" wrapText="1"/>
    </xf>
    <xf numFmtId="0" fontId="8" fillId="2" borderId="11" xfId="0" applyFont="1" applyFill="1" applyBorder="1" applyAlignment="1">
      <alignment horizontal="left" wrapText="1"/>
    </xf>
    <xf numFmtId="0" fontId="8" fillId="2" borderId="12" xfId="0" applyFont="1" applyFill="1" applyBorder="1" applyAlignment="1">
      <alignment horizontal="left" wrapText="1"/>
    </xf>
  </cellXfs>
  <cellStyles count="3">
    <cellStyle name="Comma" xfId="1" builtinId="3"/>
    <cellStyle name="Normal" xfId="0" builtinId="0"/>
    <cellStyle name="Percent" xfId="2" builtinId="5"/>
  </cellStyles>
  <dxfs count="4">
    <dxf>
      <fill>
        <patternFill>
          <bgColor rgb="FFCBE785"/>
        </patternFill>
      </fill>
    </dxf>
    <dxf>
      <fill>
        <patternFill>
          <bgColor rgb="FFCBE785"/>
        </patternFill>
      </fill>
    </dxf>
    <dxf>
      <fill>
        <patternFill>
          <bgColor rgb="FFCBE785"/>
        </patternFill>
      </fill>
    </dxf>
    <dxf>
      <fill>
        <patternFill>
          <bgColor rgb="FFCBE785"/>
        </patternFill>
      </fill>
    </dxf>
  </dxfs>
  <tableStyles count="0" defaultTableStyle="TableStyleMedium2" defaultPivotStyle="PivotStyleLight16"/>
  <colors>
    <mruColors>
      <color rgb="FFB868A5"/>
      <color rgb="FF6E3360"/>
      <color rgb="FFC2D59B"/>
      <color rgb="FFB1CA80"/>
      <color rgb="FF6C8538"/>
      <color rgb="FFB51F75"/>
      <color rgb="FF15637D"/>
      <color rgb="FFFFFF99"/>
      <color rgb="FFCBE78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3E092-C389-44F5-9A72-AF40FB783172}">
  <dimension ref="A6:X28"/>
  <sheetViews>
    <sheetView topLeftCell="A5" workbookViewId="0">
      <selection activeCell="E21" sqref="E21"/>
    </sheetView>
  </sheetViews>
  <sheetFormatPr defaultRowHeight="14.5" x14ac:dyDescent="0.35"/>
  <cols>
    <col min="1" max="2" width="18.7265625" customWidth="1"/>
    <col min="24" max="24" width="9.1796875" style="1"/>
  </cols>
  <sheetData>
    <row r="6" spans="1:20" ht="15" thickBot="1" x14ac:dyDescent="0.4">
      <c r="A6" s="67" t="s">
        <v>0</v>
      </c>
      <c r="B6" s="67" t="s">
        <v>1</v>
      </c>
    </row>
    <row r="7" spans="1:20" ht="15" thickBot="1" x14ac:dyDescent="0.4">
      <c r="A7" t="s">
        <v>2</v>
      </c>
      <c r="B7" t="s">
        <v>2</v>
      </c>
      <c r="E7" t="s">
        <v>3</v>
      </c>
      <c r="F7">
        <v>2022</v>
      </c>
      <c r="H7" s="15" t="e">
        <f>#REF!</f>
        <v>#REF!</v>
      </c>
      <c r="I7" s="16" t="e">
        <f>VLOOKUP(H7,H15:I26,2,FALSE)</f>
        <v>#REF!</v>
      </c>
      <c r="J7" s="17" t="e">
        <f t="shared" ref="J7:T7" si="0">IF(I7=12,1,I7+1)</f>
        <v>#REF!</v>
      </c>
      <c r="K7" s="17" t="e">
        <f t="shared" si="0"/>
        <v>#REF!</v>
      </c>
      <c r="L7" s="17" t="e">
        <f t="shared" si="0"/>
        <v>#REF!</v>
      </c>
      <c r="M7" s="17" t="e">
        <f t="shared" si="0"/>
        <v>#REF!</v>
      </c>
      <c r="N7" s="17" t="e">
        <f t="shared" si="0"/>
        <v>#REF!</v>
      </c>
      <c r="O7" s="17" t="e">
        <f t="shared" si="0"/>
        <v>#REF!</v>
      </c>
      <c r="P7" s="17" t="e">
        <f t="shared" si="0"/>
        <v>#REF!</v>
      </c>
      <c r="Q7" s="17" t="e">
        <f t="shared" si="0"/>
        <v>#REF!</v>
      </c>
      <c r="R7" s="17" t="e">
        <f t="shared" si="0"/>
        <v>#REF!</v>
      </c>
      <c r="S7" s="17" t="e">
        <f t="shared" si="0"/>
        <v>#REF!</v>
      </c>
      <c r="T7" s="17" t="e">
        <f t="shared" si="0"/>
        <v>#REF!</v>
      </c>
    </row>
    <row r="8" spans="1:20" x14ac:dyDescent="0.35">
      <c r="A8" t="s">
        <v>4</v>
      </c>
      <c r="B8" t="s">
        <v>4</v>
      </c>
      <c r="E8" t="s">
        <v>5</v>
      </c>
      <c r="F8">
        <v>2023</v>
      </c>
      <c r="H8" s="18"/>
      <c r="I8" s="17" t="e">
        <f>TEXT(I7*29,"mmm")</f>
        <v>#REF!</v>
      </c>
      <c r="J8" s="17" t="e">
        <f t="shared" ref="J8:T8" si="1">TEXT(J7*29,"mmm")</f>
        <v>#REF!</v>
      </c>
      <c r="K8" s="17" t="e">
        <f t="shared" si="1"/>
        <v>#REF!</v>
      </c>
      <c r="L8" s="17" t="e">
        <f t="shared" si="1"/>
        <v>#REF!</v>
      </c>
      <c r="M8" s="17" t="e">
        <f t="shared" si="1"/>
        <v>#REF!</v>
      </c>
      <c r="N8" s="17" t="e">
        <f t="shared" si="1"/>
        <v>#REF!</v>
      </c>
      <c r="O8" s="17" t="e">
        <f t="shared" si="1"/>
        <v>#REF!</v>
      </c>
      <c r="P8" s="17" t="e">
        <f t="shared" si="1"/>
        <v>#REF!</v>
      </c>
      <c r="Q8" s="17" t="e">
        <f t="shared" si="1"/>
        <v>#REF!</v>
      </c>
      <c r="R8" s="17" t="e">
        <f t="shared" si="1"/>
        <v>#REF!</v>
      </c>
      <c r="S8" s="17" t="e">
        <f t="shared" si="1"/>
        <v>#REF!</v>
      </c>
      <c r="T8" s="17" t="e">
        <f t="shared" si="1"/>
        <v>#REF!</v>
      </c>
    </row>
    <row r="9" spans="1:20" ht="15" thickBot="1" x14ac:dyDescent="0.4">
      <c r="A9" t="s">
        <v>6</v>
      </c>
      <c r="B9" t="s">
        <v>6</v>
      </c>
      <c r="E9" t="s">
        <v>7</v>
      </c>
      <c r="F9">
        <v>2024</v>
      </c>
      <c r="H9" s="18"/>
      <c r="I9" s="17" t="e">
        <f>TEXT(I7*29,"mmm")</f>
        <v>#REF!</v>
      </c>
      <c r="J9" s="17" t="e">
        <f t="shared" ref="J9:T9" si="2">TEXT(J7*29,"mmm")</f>
        <v>#REF!</v>
      </c>
      <c r="K9" s="17" t="e">
        <f t="shared" si="2"/>
        <v>#REF!</v>
      </c>
      <c r="L9" s="17" t="e">
        <f t="shared" si="2"/>
        <v>#REF!</v>
      </c>
      <c r="M9" s="17" t="e">
        <f t="shared" si="2"/>
        <v>#REF!</v>
      </c>
      <c r="N9" s="17" t="e">
        <f t="shared" si="2"/>
        <v>#REF!</v>
      </c>
      <c r="O9" s="17" t="e">
        <f t="shared" si="2"/>
        <v>#REF!</v>
      </c>
      <c r="P9" s="17" t="e">
        <f t="shared" si="2"/>
        <v>#REF!</v>
      </c>
      <c r="Q9" s="17" t="e">
        <f t="shared" si="2"/>
        <v>#REF!</v>
      </c>
      <c r="R9" s="17" t="e">
        <f t="shared" si="2"/>
        <v>#REF!</v>
      </c>
      <c r="S9" s="17" t="e">
        <f t="shared" si="2"/>
        <v>#REF!</v>
      </c>
      <c r="T9" s="17" t="e">
        <f t="shared" si="2"/>
        <v>#REF!</v>
      </c>
    </row>
    <row r="10" spans="1:20" ht="15" thickBot="1" x14ac:dyDescent="0.4">
      <c r="A10" t="s">
        <v>8</v>
      </c>
      <c r="B10" t="s">
        <v>8</v>
      </c>
      <c r="E10" t="s">
        <v>9</v>
      </c>
      <c r="F10">
        <f>F9+1</f>
        <v>2025</v>
      </c>
      <c r="H10" s="18"/>
      <c r="I10" s="16" t="e">
        <f>#REF!-2001</f>
        <v>#REF!</v>
      </c>
      <c r="J10" s="17" t="e">
        <f>IF(J7=1,$I$10+1,I10)</f>
        <v>#REF!</v>
      </c>
      <c r="K10" s="17" t="e">
        <f t="shared" ref="K10:T10" si="3">IF(K7=1,$I$10+1,J10)</f>
        <v>#REF!</v>
      </c>
      <c r="L10" s="17" t="e">
        <f t="shared" si="3"/>
        <v>#REF!</v>
      </c>
      <c r="M10" s="17" t="e">
        <f t="shared" si="3"/>
        <v>#REF!</v>
      </c>
      <c r="N10" s="17" t="e">
        <f t="shared" si="3"/>
        <v>#REF!</v>
      </c>
      <c r="O10" s="17" t="e">
        <f t="shared" si="3"/>
        <v>#REF!</v>
      </c>
      <c r="P10" s="17" t="e">
        <f t="shared" si="3"/>
        <v>#REF!</v>
      </c>
      <c r="Q10" s="17" t="e">
        <f t="shared" si="3"/>
        <v>#REF!</v>
      </c>
      <c r="R10" s="17" t="e">
        <f t="shared" si="3"/>
        <v>#REF!</v>
      </c>
      <c r="S10" s="17" t="e">
        <f t="shared" si="3"/>
        <v>#REF!</v>
      </c>
      <c r="T10" s="17" t="e">
        <f t="shared" si="3"/>
        <v>#REF!</v>
      </c>
    </row>
    <row r="11" spans="1:20" ht="15" thickBot="1" x14ac:dyDescent="0.4">
      <c r="A11" t="s">
        <v>10</v>
      </c>
      <c r="B11" t="s">
        <v>10</v>
      </c>
      <c r="E11" t="s">
        <v>10</v>
      </c>
      <c r="F11">
        <f t="shared" ref="F11:F12" si="4">F10+1</f>
        <v>2026</v>
      </c>
      <c r="H11" s="18"/>
      <c r="I11" s="16" t="e">
        <f>#REF!-2000</f>
        <v>#REF!</v>
      </c>
      <c r="J11" s="17" t="e">
        <f>IF(J$7=1,$I$11+1,I11)</f>
        <v>#REF!</v>
      </c>
      <c r="K11" s="17" t="e">
        <f t="shared" ref="K11:T11" si="5">IF(K$7=1,$I$11+1,J11)</f>
        <v>#REF!</v>
      </c>
      <c r="L11" s="17" t="e">
        <f t="shared" si="5"/>
        <v>#REF!</v>
      </c>
      <c r="M11" s="17" t="e">
        <f t="shared" si="5"/>
        <v>#REF!</v>
      </c>
      <c r="N11" s="17" t="e">
        <f t="shared" si="5"/>
        <v>#REF!</v>
      </c>
      <c r="O11" s="17" t="e">
        <f t="shared" si="5"/>
        <v>#REF!</v>
      </c>
      <c r="P11" s="17" t="e">
        <f t="shared" si="5"/>
        <v>#REF!</v>
      </c>
      <c r="Q11" s="17" t="e">
        <f t="shared" si="5"/>
        <v>#REF!</v>
      </c>
      <c r="R11" s="17" t="e">
        <f t="shared" si="5"/>
        <v>#REF!</v>
      </c>
      <c r="S11" s="17" t="e">
        <f t="shared" si="5"/>
        <v>#REF!</v>
      </c>
      <c r="T11" s="17" t="e">
        <f t="shared" si="5"/>
        <v>#REF!</v>
      </c>
    </row>
    <row r="12" spans="1:20" x14ac:dyDescent="0.35">
      <c r="A12" t="s">
        <v>11</v>
      </c>
      <c r="B12" t="s">
        <v>11</v>
      </c>
      <c r="E12" t="s">
        <v>12</v>
      </c>
      <c r="F12">
        <f t="shared" si="4"/>
        <v>2027</v>
      </c>
      <c r="H12" s="18"/>
      <c r="I12" s="22" t="e">
        <f>CONCATENATE(I9,"-",I11)</f>
        <v>#REF!</v>
      </c>
      <c r="J12" s="22" t="e">
        <f t="shared" ref="J12:T12" si="6">CONCATENATE(J9,"-",J11)</f>
        <v>#REF!</v>
      </c>
      <c r="K12" s="22" t="e">
        <f t="shared" si="6"/>
        <v>#REF!</v>
      </c>
      <c r="L12" s="22" t="e">
        <f t="shared" si="6"/>
        <v>#REF!</v>
      </c>
      <c r="M12" s="22" t="e">
        <f t="shared" si="6"/>
        <v>#REF!</v>
      </c>
      <c r="N12" s="22" t="e">
        <f t="shared" si="6"/>
        <v>#REF!</v>
      </c>
      <c r="O12" s="22" t="e">
        <f t="shared" si="6"/>
        <v>#REF!</v>
      </c>
      <c r="P12" s="22" t="e">
        <f t="shared" si="6"/>
        <v>#REF!</v>
      </c>
      <c r="Q12" s="22" t="e">
        <f t="shared" si="6"/>
        <v>#REF!</v>
      </c>
      <c r="R12" s="22" t="e">
        <f t="shared" si="6"/>
        <v>#REF!</v>
      </c>
      <c r="S12" s="22" t="e">
        <f t="shared" si="6"/>
        <v>#REF!</v>
      </c>
      <c r="T12" s="22" t="e">
        <f t="shared" si="6"/>
        <v>#REF!</v>
      </c>
    </row>
    <row r="13" spans="1:20" x14ac:dyDescent="0.35">
      <c r="A13" t="s">
        <v>13</v>
      </c>
      <c r="B13" t="s">
        <v>13</v>
      </c>
      <c r="E13" t="s">
        <v>14</v>
      </c>
    </row>
    <row r="14" spans="1:20" x14ac:dyDescent="0.35">
      <c r="A14" t="s">
        <v>15</v>
      </c>
      <c r="B14" t="s">
        <v>15</v>
      </c>
      <c r="E14" t="s">
        <v>16</v>
      </c>
    </row>
    <row r="15" spans="1:20" x14ac:dyDescent="0.35">
      <c r="A15" t="s">
        <v>17</v>
      </c>
      <c r="B15" t="s">
        <v>17</v>
      </c>
      <c r="E15" t="s">
        <v>18</v>
      </c>
      <c r="H15" t="s">
        <v>3</v>
      </c>
      <c r="I15" s="18">
        <v>1</v>
      </c>
      <c r="J15" s="19">
        <f>K15/7</f>
        <v>4.4285714285714288</v>
      </c>
      <c r="K15" s="18">
        <v>31</v>
      </c>
      <c r="L15" s="17">
        <v>2023</v>
      </c>
    </row>
    <row r="16" spans="1:20" x14ac:dyDescent="0.35">
      <c r="A16" t="s">
        <v>19</v>
      </c>
      <c r="B16" t="s">
        <v>19</v>
      </c>
      <c r="E16" t="s">
        <v>20</v>
      </c>
      <c r="H16" t="s">
        <v>5</v>
      </c>
      <c r="I16" s="18">
        <v>2</v>
      </c>
      <c r="J16" s="19">
        <f t="shared" ref="J16:J26" si="7">K16/7</f>
        <v>4</v>
      </c>
      <c r="K16" s="18">
        <v>28</v>
      </c>
      <c r="L16" s="17">
        <f>L15+1</f>
        <v>2024</v>
      </c>
    </row>
    <row r="17" spans="1:12" x14ac:dyDescent="0.35">
      <c r="A17" t="s">
        <v>21</v>
      </c>
      <c r="B17" t="s">
        <v>21</v>
      </c>
      <c r="E17" t="s">
        <v>22</v>
      </c>
      <c r="H17" t="s">
        <v>7</v>
      </c>
      <c r="I17" s="18">
        <v>3</v>
      </c>
      <c r="J17" s="19">
        <f t="shared" si="7"/>
        <v>4.4285714285714288</v>
      </c>
      <c r="K17" s="18">
        <v>31</v>
      </c>
      <c r="L17" s="17">
        <f t="shared" ref="L17:L22" si="8">L16+1</f>
        <v>2025</v>
      </c>
    </row>
    <row r="18" spans="1:12" x14ac:dyDescent="0.35">
      <c r="A18" t="s">
        <v>23</v>
      </c>
      <c r="B18" t="s">
        <v>23</v>
      </c>
      <c r="E18" t="s">
        <v>24</v>
      </c>
      <c r="H18" t="s">
        <v>9</v>
      </c>
      <c r="I18" s="18">
        <v>4</v>
      </c>
      <c r="J18" s="19">
        <f t="shared" si="7"/>
        <v>4.2857142857142856</v>
      </c>
      <c r="K18" s="18">
        <v>30</v>
      </c>
      <c r="L18" s="17">
        <f t="shared" si="8"/>
        <v>2026</v>
      </c>
    </row>
    <row r="19" spans="1:12" x14ac:dyDescent="0.35">
      <c r="H19" t="s">
        <v>10</v>
      </c>
      <c r="I19" s="18">
        <v>5</v>
      </c>
      <c r="J19" s="19">
        <f t="shared" si="7"/>
        <v>4.4285714285714288</v>
      </c>
      <c r="K19" s="18">
        <v>31</v>
      </c>
      <c r="L19" s="17">
        <f t="shared" si="8"/>
        <v>2027</v>
      </c>
    </row>
    <row r="20" spans="1:12" x14ac:dyDescent="0.35">
      <c r="H20" t="s">
        <v>12</v>
      </c>
      <c r="I20" s="18">
        <v>6</v>
      </c>
      <c r="J20" s="19">
        <f t="shared" si="7"/>
        <v>4.2857142857142856</v>
      </c>
      <c r="K20" s="18">
        <v>30</v>
      </c>
      <c r="L20" s="17">
        <f t="shared" si="8"/>
        <v>2028</v>
      </c>
    </row>
    <row r="21" spans="1:12" x14ac:dyDescent="0.35">
      <c r="H21" t="s">
        <v>14</v>
      </c>
      <c r="I21" s="18">
        <v>7</v>
      </c>
      <c r="J21" s="19">
        <f t="shared" si="7"/>
        <v>4.4285714285714288</v>
      </c>
      <c r="K21" s="18">
        <v>31</v>
      </c>
      <c r="L21" s="17">
        <f t="shared" si="8"/>
        <v>2029</v>
      </c>
    </row>
    <row r="22" spans="1:12" x14ac:dyDescent="0.35">
      <c r="H22" t="s">
        <v>16</v>
      </c>
      <c r="I22" s="18">
        <v>8</v>
      </c>
      <c r="J22" s="19">
        <f t="shared" si="7"/>
        <v>4.4285714285714288</v>
      </c>
      <c r="K22" s="18">
        <v>31</v>
      </c>
      <c r="L22" s="17">
        <f t="shared" si="8"/>
        <v>2030</v>
      </c>
    </row>
    <row r="23" spans="1:12" x14ac:dyDescent="0.35">
      <c r="H23" t="s">
        <v>18</v>
      </c>
      <c r="I23" s="18">
        <v>9</v>
      </c>
      <c r="J23" s="19">
        <f t="shared" si="7"/>
        <v>4.2857142857142856</v>
      </c>
      <c r="K23" s="18">
        <v>30</v>
      </c>
      <c r="L23" s="17"/>
    </row>
    <row r="24" spans="1:12" x14ac:dyDescent="0.35">
      <c r="H24" t="s">
        <v>20</v>
      </c>
      <c r="I24" s="18">
        <v>10</v>
      </c>
      <c r="J24" s="19">
        <f t="shared" si="7"/>
        <v>4.4285714285714288</v>
      </c>
      <c r="K24" s="18">
        <v>31</v>
      </c>
      <c r="L24" s="17"/>
    </row>
    <row r="25" spans="1:12" x14ac:dyDescent="0.35">
      <c r="H25" t="s">
        <v>22</v>
      </c>
      <c r="I25" s="18">
        <v>11</v>
      </c>
      <c r="J25" s="19">
        <f t="shared" si="7"/>
        <v>4.2857142857142856</v>
      </c>
      <c r="K25" s="18">
        <v>30</v>
      </c>
      <c r="L25" s="17"/>
    </row>
    <row r="26" spans="1:12" x14ac:dyDescent="0.35">
      <c r="H26" t="s">
        <v>24</v>
      </c>
      <c r="I26" s="18">
        <v>12</v>
      </c>
      <c r="J26" s="19">
        <f t="shared" si="7"/>
        <v>4.4285714285714288</v>
      </c>
      <c r="K26" s="18">
        <v>31</v>
      </c>
      <c r="L26" s="17"/>
    </row>
    <row r="27" spans="1:12" ht="15" thickBot="1" x14ac:dyDescent="0.4">
      <c r="H27" s="18"/>
      <c r="I27" s="18"/>
      <c r="J27" s="20">
        <f>SUM(J15:J26)</f>
        <v>52.142857142857146</v>
      </c>
      <c r="K27" s="21">
        <f>SUM(K15:K26)</f>
        <v>365</v>
      </c>
      <c r="L27" s="18"/>
    </row>
    <row r="28" spans="1:12" ht="15" thickTop="1" x14ac:dyDescent="0.35"/>
  </sheetData>
  <sheetProtection algorithmName="SHA-512" hashValue="c9wh0N1cIqwRKicDGGgT/mXYmlya+0M4i9bcXcBOZjE6kB+5SAuV5Y9D5Y0uyZEZjt41+mx5IpaFjfDDX1d5VQ==" saltValue="oYmsiDNteqAfVExlKpQ0Pg==" spinCount="100000" sheet="1" objects="1" scenarios="1"/>
  <phoneticPr fontId="3" type="noConversion"/>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86BD2-44C8-4902-9B0D-459970E86FDD}">
  <sheetPr>
    <pageSetUpPr fitToPage="1"/>
  </sheetPr>
  <dimension ref="B1:S55"/>
  <sheetViews>
    <sheetView tabSelected="1" zoomScaleNormal="100" workbookViewId="0">
      <selection activeCell="J9" sqref="J9"/>
    </sheetView>
  </sheetViews>
  <sheetFormatPr defaultColWidth="9.1796875" defaultRowHeight="14.5" x14ac:dyDescent="0.35"/>
  <cols>
    <col min="1" max="1" width="0.7265625" style="2" customWidth="1"/>
    <col min="2" max="6" width="2.81640625" style="2" customWidth="1"/>
    <col min="7" max="7" width="35.26953125" style="2" customWidth="1"/>
    <col min="8" max="8" width="14.81640625" style="2" customWidth="1"/>
    <col min="9" max="9" width="5" style="2" customWidth="1"/>
    <col min="10" max="10" width="26.7265625" style="24" customWidth="1"/>
    <col min="11" max="11" width="2.26953125" style="25" customWidth="1"/>
    <col min="12" max="12" width="2.81640625" style="2" customWidth="1"/>
    <col min="13" max="13" width="17.1796875" style="2" hidden="1" customWidth="1"/>
    <col min="14" max="17" width="16" style="2" hidden="1" customWidth="1"/>
    <col min="18" max="18" width="24.453125" style="2" customWidth="1"/>
    <col min="19" max="19" width="13.7265625" style="26" customWidth="1"/>
    <col min="20" max="16384" width="9.1796875" style="2"/>
  </cols>
  <sheetData>
    <row r="1" spans="2:19" ht="3.75" customHeight="1" thickBot="1" x14ac:dyDescent="0.4"/>
    <row r="2" spans="2:19" ht="15" customHeight="1" thickBot="1" x14ac:dyDescent="0.4">
      <c r="B2" s="8"/>
      <c r="C2" s="9"/>
      <c r="D2" s="9"/>
      <c r="E2" s="9"/>
      <c r="F2" s="9"/>
      <c r="G2" s="9"/>
      <c r="H2" s="9"/>
      <c r="I2" s="9"/>
      <c r="J2" s="10"/>
      <c r="K2" s="27"/>
      <c r="L2" s="11"/>
    </row>
    <row r="3" spans="2:19" s="30" customFormat="1" ht="51.75" customHeight="1" thickBot="1" x14ac:dyDescent="0.4">
      <c r="B3" s="28"/>
      <c r="C3" s="87" t="s">
        <v>25</v>
      </c>
      <c r="D3" s="88"/>
      <c r="E3" s="88"/>
      <c r="F3" s="88"/>
      <c r="G3" s="88"/>
      <c r="H3" s="88"/>
      <c r="I3" s="88"/>
      <c r="J3" s="88"/>
      <c r="K3" s="89"/>
      <c r="L3" s="29"/>
      <c r="N3" s="31"/>
      <c r="O3" s="31"/>
      <c r="P3" s="31"/>
      <c r="Q3" s="31"/>
      <c r="R3" s="31"/>
      <c r="S3" s="32"/>
    </row>
    <row r="4" spans="2:19" s="35" customFormat="1" ht="21.5" thickBot="1" x14ac:dyDescent="0.55000000000000004">
      <c r="B4" s="33"/>
      <c r="C4" s="90" t="s">
        <v>26</v>
      </c>
      <c r="D4" s="90"/>
      <c r="E4" s="90"/>
      <c r="F4" s="90"/>
      <c r="G4" s="90"/>
      <c r="H4" s="90"/>
      <c r="I4" s="90"/>
      <c r="J4" s="90"/>
      <c r="K4" s="90"/>
      <c r="L4" s="34"/>
      <c r="N4" s="2"/>
      <c r="O4" s="2"/>
      <c r="P4" s="2"/>
      <c r="Q4" s="2"/>
      <c r="R4" s="2"/>
      <c r="S4" s="36"/>
    </row>
    <row r="5" spans="2:19" ht="7.5" customHeight="1" thickBot="1" x14ac:dyDescent="0.4">
      <c r="B5" s="12"/>
      <c r="C5" s="37"/>
      <c r="D5" s="38"/>
      <c r="E5" s="38"/>
      <c r="F5" s="38"/>
      <c r="G5" s="38"/>
      <c r="H5" s="38"/>
      <c r="I5" s="38"/>
      <c r="J5" s="38"/>
      <c r="K5" s="39"/>
      <c r="L5" s="13"/>
    </row>
    <row r="6" spans="2:19" ht="16.5" customHeight="1" thickBot="1" x14ac:dyDescent="0.4">
      <c r="B6" s="12"/>
      <c r="C6" s="5"/>
      <c r="D6" s="3" t="s">
        <v>27</v>
      </c>
      <c r="J6" s="68"/>
      <c r="K6" s="39"/>
      <c r="L6" s="13"/>
    </row>
    <row r="7" spans="2:19" ht="16.5" customHeight="1" thickBot="1" x14ac:dyDescent="0.4">
      <c r="B7" s="12"/>
      <c r="C7" s="5"/>
      <c r="D7" s="3" t="s">
        <v>28</v>
      </c>
      <c r="J7" s="69"/>
      <c r="K7" s="39"/>
      <c r="L7" s="13"/>
    </row>
    <row r="8" spans="2:19" ht="15" customHeight="1" thickBot="1" x14ac:dyDescent="0.4">
      <c r="B8" s="12"/>
      <c r="C8" s="5"/>
      <c r="D8" s="3"/>
      <c r="E8" s="2" t="s">
        <v>29</v>
      </c>
      <c r="J8" s="14"/>
      <c r="K8" s="39"/>
      <c r="L8" s="13"/>
    </row>
    <row r="9" spans="2:19" ht="15" customHeight="1" thickBot="1" x14ac:dyDescent="0.4">
      <c r="B9" s="12"/>
      <c r="C9" s="5"/>
      <c r="D9" s="3"/>
      <c r="F9" s="40" t="s">
        <v>30</v>
      </c>
      <c r="J9" s="70"/>
      <c r="K9" s="41">
        <f>IF(OR(J9="",J11="",J10=""),1,2)</f>
        <v>1</v>
      </c>
      <c r="L9" s="13"/>
    </row>
    <row r="10" spans="2:19" ht="15" customHeight="1" thickBot="1" x14ac:dyDescent="0.4">
      <c r="B10" s="12"/>
      <c r="C10" s="5"/>
      <c r="D10" s="42"/>
      <c r="F10" s="40" t="s">
        <v>31</v>
      </c>
      <c r="J10" s="71"/>
      <c r="K10" s="39"/>
      <c r="L10" s="13"/>
    </row>
    <row r="11" spans="2:19" ht="15" customHeight="1" thickBot="1" x14ac:dyDescent="0.4">
      <c r="B11" s="12"/>
      <c r="C11" s="5"/>
      <c r="D11" s="42"/>
      <c r="F11" s="40" t="s">
        <v>32</v>
      </c>
      <c r="J11" s="70"/>
      <c r="K11" s="39"/>
      <c r="L11" s="13"/>
    </row>
    <row r="12" spans="2:19" ht="15" customHeight="1" thickBot="1" x14ac:dyDescent="0.4">
      <c r="B12" s="12"/>
      <c r="C12" s="5"/>
      <c r="D12" s="42"/>
      <c r="E12" s="2" t="s">
        <v>33</v>
      </c>
      <c r="J12" s="70"/>
      <c r="K12" s="39"/>
      <c r="L12" s="13"/>
    </row>
    <row r="13" spans="2:19" ht="7.5" customHeight="1" x14ac:dyDescent="0.35">
      <c r="B13" s="12"/>
      <c r="C13" s="5"/>
      <c r="D13" s="42"/>
      <c r="J13" s="14"/>
      <c r="K13" s="39"/>
      <c r="L13" s="13"/>
    </row>
    <row r="14" spans="2:19" ht="16" thickBot="1" x14ac:dyDescent="0.4">
      <c r="B14" s="12"/>
      <c r="C14" s="5"/>
      <c r="D14" s="3" t="s">
        <v>34</v>
      </c>
      <c r="J14" s="14"/>
      <c r="K14" s="39"/>
      <c r="L14" s="13"/>
    </row>
    <row r="15" spans="2:19" ht="15" customHeight="1" thickBot="1" x14ac:dyDescent="0.4">
      <c r="B15" s="12"/>
      <c r="C15" s="5"/>
      <c r="D15" s="3"/>
      <c r="E15" s="2" t="s">
        <v>35</v>
      </c>
      <c r="J15" s="72"/>
      <c r="K15" s="39"/>
      <c r="L15" s="13"/>
    </row>
    <row r="16" spans="2:19" ht="15" customHeight="1" thickBot="1" x14ac:dyDescent="0.4">
      <c r="B16" s="12"/>
      <c r="C16" s="5"/>
      <c r="D16" s="3"/>
      <c r="E16" s="2" t="s">
        <v>36</v>
      </c>
      <c r="J16" s="73"/>
      <c r="K16" s="39"/>
      <c r="L16" s="13"/>
    </row>
    <row r="17" spans="2:19" ht="15" customHeight="1" thickBot="1" x14ac:dyDescent="0.4">
      <c r="B17" s="12"/>
      <c r="C17" s="5"/>
      <c r="D17" s="3"/>
      <c r="E17" s="2" t="s">
        <v>37</v>
      </c>
      <c r="J17" s="73"/>
      <c r="K17" s="39"/>
      <c r="L17" s="13"/>
    </row>
    <row r="18" spans="2:19" ht="7.5" customHeight="1" thickBot="1" x14ac:dyDescent="0.4">
      <c r="B18" s="12"/>
      <c r="C18" s="5"/>
      <c r="D18" s="42"/>
      <c r="J18" s="14"/>
      <c r="K18" s="39"/>
      <c r="L18" s="13"/>
    </row>
    <row r="19" spans="2:19" ht="16" thickBot="1" x14ac:dyDescent="0.4">
      <c r="B19" s="12"/>
      <c r="C19" s="5"/>
      <c r="D19" s="3" t="s">
        <v>38</v>
      </c>
      <c r="J19" s="74"/>
      <c r="K19" s="39"/>
      <c r="L19" s="13"/>
    </row>
    <row r="20" spans="2:19" ht="15" customHeight="1" thickBot="1" x14ac:dyDescent="0.4">
      <c r="B20" s="12"/>
      <c r="C20" s="5"/>
      <c r="D20" s="43"/>
      <c r="E20" s="2" t="s">
        <v>39</v>
      </c>
      <c r="J20" s="65"/>
      <c r="K20" s="39"/>
      <c r="L20" s="13"/>
    </row>
    <row r="21" spans="2:19" ht="15" customHeight="1" thickBot="1" x14ac:dyDescent="0.4">
      <c r="B21" s="12"/>
      <c r="C21" s="5"/>
      <c r="D21" s="43"/>
      <c r="F21" s="2" t="s">
        <v>40</v>
      </c>
      <c r="J21" s="75"/>
      <c r="K21" s="39"/>
      <c r="L21" s="13"/>
    </row>
    <row r="22" spans="2:19" ht="15" customHeight="1" thickBot="1" x14ac:dyDescent="0.4">
      <c r="B22" s="12"/>
      <c r="C22" s="5"/>
      <c r="D22" s="43"/>
      <c r="F22" s="2" t="s">
        <v>41</v>
      </c>
      <c r="J22" s="75"/>
      <c r="K22" s="39"/>
      <c r="L22" s="13"/>
    </row>
    <row r="23" spans="2:19" ht="15" customHeight="1" thickBot="1" x14ac:dyDescent="0.4">
      <c r="B23" s="12"/>
      <c r="C23" s="5"/>
      <c r="D23" s="43"/>
      <c r="E23" s="2" t="s">
        <v>42</v>
      </c>
      <c r="J23" s="65"/>
      <c r="K23" s="39"/>
      <c r="L23" s="13"/>
    </row>
    <row r="24" spans="2:19" ht="15" customHeight="1" thickBot="1" x14ac:dyDescent="0.4">
      <c r="B24" s="12"/>
      <c r="C24" s="5"/>
      <c r="D24" s="43"/>
      <c r="F24" s="2" t="s">
        <v>43</v>
      </c>
      <c r="J24" s="71"/>
      <c r="K24" s="41">
        <f>IF(OR(J24="",J25=""),1,2)</f>
        <v>1</v>
      </c>
      <c r="L24" s="13"/>
    </row>
    <row r="25" spans="2:19" ht="15" customHeight="1" thickBot="1" x14ac:dyDescent="0.4">
      <c r="B25" s="12"/>
      <c r="C25" s="5"/>
      <c r="D25" s="43"/>
      <c r="F25" s="2" t="s">
        <v>44</v>
      </c>
      <c r="J25" s="70"/>
      <c r="K25" s="39"/>
      <c r="L25" s="13"/>
    </row>
    <row r="26" spans="2:19" ht="7.5" customHeight="1" thickBot="1" x14ac:dyDescent="0.4">
      <c r="B26" s="12"/>
      <c r="C26" s="5"/>
      <c r="D26" s="43"/>
      <c r="K26" s="39"/>
      <c r="L26" s="13"/>
    </row>
    <row r="27" spans="2:19" s="35" customFormat="1" ht="21.5" thickBot="1" x14ac:dyDescent="0.55000000000000004">
      <c r="B27" s="33"/>
      <c r="C27" s="91" t="s">
        <v>45</v>
      </c>
      <c r="D27" s="90"/>
      <c r="E27" s="90"/>
      <c r="F27" s="90"/>
      <c r="G27" s="90"/>
      <c r="H27" s="90"/>
      <c r="I27" s="90"/>
      <c r="J27" s="90"/>
      <c r="K27" s="90"/>
      <c r="L27" s="34"/>
      <c r="N27" s="44" t="s">
        <v>46</v>
      </c>
      <c r="O27" s="44" t="s">
        <v>47</v>
      </c>
      <c r="P27" s="44" t="s">
        <v>48</v>
      </c>
      <c r="Q27" s="44" t="s">
        <v>49</v>
      </c>
      <c r="R27" s="2"/>
      <c r="S27" s="36"/>
    </row>
    <row r="28" spans="2:19" ht="7.5" customHeight="1" thickBot="1" x14ac:dyDescent="0.4">
      <c r="B28" s="12"/>
      <c r="C28" s="45"/>
      <c r="D28" s="46"/>
      <c r="E28" s="46"/>
      <c r="F28" s="46"/>
      <c r="G28" s="46"/>
      <c r="H28" s="46"/>
      <c r="I28" s="46"/>
      <c r="J28" s="47"/>
      <c r="K28" s="48"/>
      <c r="L28" s="13"/>
    </row>
    <row r="29" spans="2:19" ht="15" customHeight="1" x14ac:dyDescent="0.35">
      <c r="B29" s="12"/>
      <c r="C29" s="5"/>
      <c r="D29" s="2" t="s">
        <v>50</v>
      </c>
      <c r="J29" s="76" t="str">
        <f>IF(OR($J$7="",$J$19=""),"",IF(AND($J$19="COMMISSION",$J$21=""),"",IF(AND($J$19="hourly",$K$24=1),"",IF($J$7="Losing - Temporary Loss",$J$15*$J$16*$J$12,IF(AND($J$7="Adding - Recent graduate",$K$9=1),"",IF($J$7="adding - recent graduate",$J$15*$J$16*(50-$J$9),$J$15*$J$16*50))))))</f>
        <v/>
      </c>
      <c r="K29" s="39"/>
      <c r="L29" s="13"/>
      <c r="N29" s="49">
        <f>$J$15*$J$16*50</f>
        <v>0</v>
      </c>
      <c r="O29" s="49">
        <f>$J$15*$J$16*(50-J9)</f>
        <v>0</v>
      </c>
      <c r="P29" s="49">
        <f>$J$15*$J$16*50</f>
        <v>0</v>
      </c>
      <c r="Q29" s="49">
        <f>$J$15*$J$16*J12</f>
        <v>0</v>
      </c>
      <c r="R29" s="49"/>
    </row>
    <row r="30" spans="2:19" ht="15" customHeight="1" thickBot="1" x14ac:dyDescent="0.4">
      <c r="B30" s="12"/>
      <c r="C30" s="5"/>
      <c r="D30" s="2" t="s">
        <v>51</v>
      </c>
      <c r="J30" s="77" t="str">
        <f>IF(OR($J$7="",$J$19=""),"",IF(AND($J$19="COMMISSION",$J$21=""),"",IF(AND($J$19="hourly",$K$24=1),"",IF($J$7="Losing - Temporary Loss",$J$15*$J$17*$J$12,IF(AND($J$7="Adding - Recent graduate",$K$9=1),"",IF($J$7="adding - recent graduate",$J$15*$J$17*(50-$J$9),$J$15*$J$17*50))))))</f>
        <v/>
      </c>
      <c r="K30" s="39"/>
      <c r="L30" s="13"/>
      <c r="N30" s="49">
        <f>$J$15*$J$17*50</f>
        <v>0</v>
      </c>
      <c r="O30" s="49">
        <f>$J$15*$J$17*(50-J9)</f>
        <v>0</v>
      </c>
      <c r="P30" s="49">
        <f>$J$15*$J$17*50</f>
        <v>0</v>
      </c>
      <c r="Q30" s="49">
        <f>J15*J17*J12</f>
        <v>0</v>
      </c>
    </row>
    <row r="31" spans="2:19" ht="16" thickBot="1" x14ac:dyDescent="0.4">
      <c r="B31" s="12"/>
      <c r="C31" s="5"/>
      <c r="E31" s="3" t="s">
        <v>52</v>
      </c>
      <c r="F31" s="43"/>
      <c r="G31" s="43"/>
      <c r="H31" s="43"/>
      <c r="I31" s="43"/>
      <c r="J31" s="78">
        <f>SUM(J29:J30)</f>
        <v>0</v>
      </c>
      <c r="K31" s="39"/>
      <c r="L31" s="13"/>
      <c r="N31" s="49">
        <f t="shared" ref="N31:Q31" si="0">SUM(N29:N30)</f>
        <v>0</v>
      </c>
      <c r="O31" s="49">
        <f t="shared" si="0"/>
        <v>0</v>
      </c>
      <c r="P31" s="49">
        <f t="shared" si="0"/>
        <v>0</v>
      </c>
      <c r="Q31" s="49">
        <f t="shared" si="0"/>
        <v>0</v>
      </c>
    </row>
    <row r="32" spans="2:19" ht="7.5" customHeight="1" thickBot="1" x14ac:dyDescent="0.4">
      <c r="B32" s="12"/>
      <c r="C32" s="5"/>
      <c r="J32" s="80"/>
      <c r="K32" s="50"/>
      <c r="L32" s="13"/>
    </row>
    <row r="33" spans="2:19" ht="15" customHeight="1" thickBot="1" x14ac:dyDescent="0.4">
      <c r="B33" s="12"/>
      <c r="C33" s="5"/>
      <c r="D33" s="51" t="s">
        <v>53</v>
      </c>
      <c r="G33" s="52"/>
      <c r="H33" s="85" t="str">
        <f>IF(I33="","","Service Payroll =")</f>
        <v/>
      </c>
      <c r="I33" s="86" t="str">
        <f>IFERROR(J33/J29,"")</f>
        <v/>
      </c>
      <c r="J33" s="84" t="str">
        <f>IFERROR(IF(J7="","",IF($J$19="","",IF(AND($J$19="commission",$J$7="adding - recent graduate"),MAX(H52,H53),IF($J$19="commission",$J$29*(1-$J$22)*$J$21,IF(AND($J$19="hourly",$J$7="losing - temporary loss"),$J$12*$J$24*$J$25,$J$25*$J$24*50))))),"")</f>
        <v/>
      </c>
      <c r="K33" s="23" t="e">
        <f>CEILING(J33/J29*100,1)</f>
        <v>#VALUE!</v>
      </c>
      <c r="L33" s="13"/>
      <c r="M33" s="66" t="str">
        <f>IF($J$21="","",IF(AND($J$19="commission",$J$7="adding - recent graduate"),$J$29*(1-$J$22)*$J$21+($J$9*$J$11*$J$10),IF($J$19="commission",$J$29*(1-$J$22)*$J$21,IF(AND($J$19="hourly",$J$7="losing - temporary loss"),$J$12*$J$24*$J$25,$J$25*$J$24*50))))</f>
        <v/>
      </c>
      <c r="N33" s="49">
        <f>N29*(1-$J$22)*$J$21</f>
        <v>0</v>
      </c>
      <c r="O33" s="49">
        <f>(O29*(1-$J$22)*$J$21)+(J9*J11*J10)</f>
        <v>0</v>
      </c>
      <c r="P33" s="49">
        <f>P29*(1-$J$22)*$J$21</f>
        <v>0</v>
      </c>
      <c r="Q33" s="49">
        <f>Q29*(1-$J$22)*$J$21</f>
        <v>0</v>
      </c>
    </row>
    <row r="34" spans="2:19" ht="15" customHeight="1" x14ac:dyDescent="0.35">
      <c r="B34" s="12"/>
      <c r="C34" s="5"/>
      <c r="D34" s="2" t="s">
        <v>54</v>
      </c>
      <c r="J34" s="81" t="str">
        <f>IFERROR(J33*0.1,"")</f>
        <v/>
      </c>
      <c r="K34" s="39"/>
      <c r="L34" s="13"/>
      <c r="N34" s="49">
        <f>$J$24*$J$25*50</f>
        <v>0</v>
      </c>
      <c r="O34" s="49">
        <f>$J$24*$J$25*50</f>
        <v>0</v>
      </c>
      <c r="P34" s="49">
        <f>$J$24*$J$25*50</f>
        <v>0</v>
      </c>
      <c r="Q34" s="49">
        <f>$J$24*$J$25*J12</f>
        <v>0</v>
      </c>
    </row>
    <row r="35" spans="2:19" ht="15" customHeight="1" x14ac:dyDescent="0.35">
      <c r="B35" s="12"/>
      <c r="C35" s="5"/>
      <c r="D35" s="2" t="s">
        <v>55</v>
      </c>
      <c r="J35" s="81" t="str">
        <f>IFERROR(J29*0.07,"")</f>
        <v/>
      </c>
      <c r="K35" s="39"/>
      <c r="L35" s="13"/>
    </row>
    <row r="36" spans="2:19" ht="15" customHeight="1" x14ac:dyDescent="0.35">
      <c r="B36" s="12"/>
      <c r="C36" s="5"/>
      <c r="D36" s="2" t="s">
        <v>56</v>
      </c>
      <c r="J36" s="81" t="str">
        <f>IFERROR(J30*0.5,"")</f>
        <v/>
      </c>
      <c r="K36" s="39"/>
      <c r="L36" s="13"/>
      <c r="O36" s="49">
        <f>O29*0.45</f>
        <v>0</v>
      </c>
    </row>
    <row r="37" spans="2:19" ht="15" customHeight="1" thickBot="1" x14ac:dyDescent="0.4">
      <c r="B37" s="12"/>
      <c r="C37" s="5"/>
      <c r="D37" s="2" t="s">
        <v>57</v>
      </c>
      <c r="J37" s="81">
        <f>IFERROR(J31*0.03,"")</f>
        <v>0</v>
      </c>
      <c r="K37" s="39"/>
      <c r="L37" s="13"/>
    </row>
    <row r="38" spans="2:19" ht="16" thickBot="1" x14ac:dyDescent="0.4">
      <c r="B38" s="12"/>
      <c r="C38" s="5"/>
      <c r="E38" s="3" t="s">
        <v>58</v>
      </c>
      <c r="F38" s="43"/>
      <c r="G38" s="43"/>
      <c r="H38" s="43"/>
      <c r="I38" s="43"/>
      <c r="J38" s="79">
        <f>SUM(J33:J37)</f>
        <v>0</v>
      </c>
      <c r="K38" s="39"/>
      <c r="L38" s="13"/>
    </row>
    <row r="39" spans="2:19" ht="7.5" customHeight="1" x14ac:dyDescent="0.35">
      <c r="B39" s="12"/>
      <c r="C39" s="5"/>
      <c r="J39" s="82"/>
      <c r="K39" s="39"/>
      <c r="L39" s="13"/>
      <c r="N39" s="2">
        <v>45000</v>
      </c>
      <c r="O39" s="2">
        <v>33000</v>
      </c>
      <c r="P39" s="2">
        <v>45000</v>
      </c>
      <c r="Q39" s="2">
        <v>11700</v>
      </c>
    </row>
    <row r="40" spans="2:19" s="3" customFormat="1" ht="16" thickBot="1" x14ac:dyDescent="0.4">
      <c r="B40" s="53"/>
      <c r="C40" s="54"/>
      <c r="D40" s="55" t="s">
        <v>59</v>
      </c>
      <c r="J40" s="83">
        <f>J31-J38</f>
        <v>0</v>
      </c>
      <c r="K40" s="56"/>
      <c r="L40" s="57"/>
      <c r="N40" s="43"/>
      <c r="O40" s="43"/>
      <c r="P40" s="43"/>
      <c r="Q40" s="43"/>
      <c r="R40" s="43"/>
      <c r="S40" s="58"/>
    </row>
    <row r="41" spans="2:19" ht="7.5" customHeight="1" thickBot="1" x14ac:dyDescent="0.4">
      <c r="B41" s="12"/>
      <c r="C41" s="6"/>
      <c r="D41" s="7"/>
      <c r="E41" s="7"/>
      <c r="F41" s="7"/>
      <c r="G41" s="7"/>
      <c r="H41" s="7"/>
      <c r="I41" s="7"/>
      <c r="J41" s="59"/>
      <c r="K41" s="60"/>
      <c r="L41" s="13"/>
    </row>
    <row r="42" spans="2:19" s="4" customFormat="1" ht="15" customHeight="1" thickBot="1" x14ac:dyDescent="0.4">
      <c r="B42" s="61"/>
      <c r="C42" s="92" t="s">
        <v>60</v>
      </c>
      <c r="D42" s="92"/>
      <c r="E42" s="92"/>
      <c r="F42" s="92"/>
      <c r="G42" s="92"/>
      <c r="H42" s="92"/>
      <c r="I42" s="92"/>
      <c r="J42" s="92"/>
      <c r="K42" s="92"/>
      <c r="L42" s="62"/>
      <c r="S42" s="63"/>
    </row>
    <row r="43" spans="2:19" ht="42" customHeight="1" thickBot="1" x14ac:dyDescent="0.4">
      <c r="B43" s="93" t="s">
        <v>61</v>
      </c>
      <c r="C43" s="94"/>
      <c r="D43" s="94"/>
      <c r="E43" s="94"/>
      <c r="F43" s="94"/>
      <c r="G43" s="94"/>
      <c r="H43" s="94"/>
      <c r="I43" s="94"/>
      <c r="J43" s="94"/>
      <c r="K43" s="94"/>
      <c r="L43" s="95"/>
      <c r="M43" s="4"/>
      <c r="N43" s="4"/>
      <c r="O43" s="4"/>
    </row>
    <row r="44" spans="2:19" hidden="1" x14ac:dyDescent="0.35">
      <c r="G44" s="2" t="s">
        <v>62</v>
      </c>
      <c r="H44" s="2" t="s">
        <v>63</v>
      </c>
      <c r="M44" s="4"/>
      <c r="N44" s="4"/>
      <c r="O44" s="4"/>
    </row>
    <row r="45" spans="2:19" hidden="1" x14ac:dyDescent="0.35">
      <c r="G45" s="2" t="s">
        <v>64</v>
      </c>
      <c r="H45" s="2" t="s">
        <v>65</v>
      </c>
      <c r="M45" s="4"/>
      <c r="N45" s="4"/>
      <c r="O45" s="4"/>
    </row>
    <row r="46" spans="2:19" hidden="1" x14ac:dyDescent="0.35">
      <c r="G46" s="2" t="s">
        <v>66</v>
      </c>
      <c r="M46" s="4"/>
      <c r="N46" s="4"/>
      <c r="O46" s="4"/>
    </row>
    <row r="47" spans="2:19" hidden="1" x14ac:dyDescent="0.35">
      <c r="G47" s="2" t="s">
        <v>67</v>
      </c>
      <c r="M47" s="4"/>
      <c r="N47" s="4"/>
      <c r="O47" s="4"/>
    </row>
    <row r="48" spans="2:19" hidden="1" x14ac:dyDescent="0.35">
      <c r="M48" s="4"/>
      <c r="N48" s="4"/>
      <c r="O48" s="4"/>
    </row>
    <row r="49" spans="7:15" hidden="1" x14ac:dyDescent="0.35">
      <c r="G49" s="2" t="s">
        <v>68</v>
      </c>
      <c r="H49" s="49">
        <f>J9*J10*J11</f>
        <v>0</v>
      </c>
      <c r="M49" s="4"/>
      <c r="N49" s="4"/>
      <c r="O49" s="4"/>
    </row>
    <row r="50" spans="7:15" hidden="1" x14ac:dyDescent="0.35">
      <c r="G50" s="2" t="s">
        <v>69</v>
      </c>
      <c r="H50" s="49">
        <f>J15*J16*J21*(1-J22)*(50-J9)</f>
        <v>0</v>
      </c>
      <c r="M50" s="4"/>
      <c r="N50" s="4"/>
      <c r="O50" s="4"/>
    </row>
    <row r="51" spans="7:15" hidden="1" x14ac:dyDescent="0.35">
      <c r="G51" s="2" t="s">
        <v>70</v>
      </c>
      <c r="H51" s="49">
        <f>J10*J11*(50-J9)</f>
        <v>0</v>
      </c>
      <c r="M51" s="4"/>
      <c r="N51" s="4"/>
      <c r="O51" s="4"/>
    </row>
    <row r="52" spans="7:15" hidden="1" x14ac:dyDescent="0.35">
      <c r="G52" s="43" t="s">
        <v>71</v>
      </c>
      <c r="H52" s="64">
        <f>H49+H50</f>
        <v>0</v>
      </c>
      <c r="M52" s="4"/>
      <c r="N52" s="4"/>
      <c r="O52" s="4"/>
    </row>
    <row r="53" spans="7:15" hidden="1" x14ac:dyDescent="0.35">
      <c r="G53" s="43" t="s">
        <v>72</v>
      </c>
      <c r="H53" s="64">
        <f>H49+H51</f>
        <v>0</v>
      </c>
      <c r="M53" s="4"/>
      <c r="N53" s="4"/>
      <c r="O53" s="4"/>
    </row>
    <row r="54" spans="7:15" hidden="1" x14ac:dyDescent="0.35">
      <c r="M54" s="4"/>
      <c r="N54" s="4"/>
      <c r="O54" s="4"/>
    </row>
    <row r="55" spans="7:15" x14ac:dyDescent="0.35">
      <c r="M55" s="4"/>
      <c r="N55" s="4"/>
      <c r="O55" s="4"/>
    </row>
  </sheetData>
  <sheetProtection sheet="1"/>
  <mergeCells count="5">
    <mergeCell ref="C3:K3"/>
    <mergeCell ref="C4:K4"/>
    <mergeCell ref="C27:K27"/>
    <mergeCell ref="C42:K42"/>
    <mergeCell ref="B43:L43"/>
  </mergeCells>
  <conditionalFormatting sqref="J9:J11">
    <cfRule type="expression" dxfId="3" priority="2">
      <formula>$J$7="adding - recent graduate"</formula>
    </cfRule>
  </conditionalFormatting>
  <conditionalFormatting sqref="J12">
    <cfRule type="expression" dxfId="2" priority="1">
      <formula>$J$7="losing - temporary loss"</formula>
    </cfRule>
  </conditionalFormatting>
  <conditionalFormatting sqref="J21:J22">
    <cfRule type="expression" dxfId="1" priority="5">
      <formula>$J$19="commission"</formula>
    </cfRule>
  </conditionalFormatting>
  <conditionalFormatting sqref="J24:J25">
    <cfRule type="expression" dxfId="0" priority="3">
      <formula>$J$19="hourly"</formula>
    </cfRule>
  </conditionalFormatting>
  <dataValidations count="2">
    <dataValidation type="list" allowBlank="1" showInputMessage="1" showErrorMessage="1" sqref="J7" xr:uid="{C9054B96-92EC-4776-80A9-365C9C66AEB3}">
      <formula1>$G$44:$G$47</formula1>
    </dataValidation>
    <dataValidation type="list" allowBlank="1" showInputMessage="1" showErrorMessage="1" sqref="J19" xr:uid="{5A6605F0-1567-4F0E-A0C3-0AC4987F0192}">
      <formula1>$H$44:$H$45</formula1>
    </dataValidation>
  </dataValidations>
  <printOptions horizontalCentered="1"/>
  <pageMargins left="0.2" right="0" top="0.75" bottom="0.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1F13A583C6204B81E1C29658D69676" ma:contentTypeVersion="22" ma:contentTypeDescription="Create a new document." ma:contentTypeScope="" ma:versionID="54afbbe9bfde66afce1b074e0c8e00ce">
  <xsd:schema xmlns:xsd="http://www.w3.org/2001/XMLSchema" xmlns:xs="http://www.w3.org/2001/XMLSchema" xmlns:p="http://schemas.microsoft.com/office/2006/metadata/properties" xmlns:ns2="b7584610-8cc3-4215-8451-a2dc77f09392" xmlns:ns3="54947efa-1789-40d5-9bea-051dc74f6cb1" targetNamespace="http://schemas.microsoft.com/office/2006/metadata/properties" ma:root="true" ma:fieldsID="fd1b7a8bfb07bee6665f1c7f4a7f67ed" ns2:_="" ns3:_="">
    <xsd:import namespace="b7584610-8cc3-4215-8451-a2dc77f09392"/>
    <xsd:import namespace="54947efa-1789-40d5-9bea-051dc74f6cb1"/>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Expiration_x0020_Date0"/>
                <xsd:element ref="ns3:PurePro_x0020_Description" minOccurs="0"/>
                <xsd:element ref="ns3:PurePro_x0020_Tags"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584610-8cc3-4215-8451-a2dc77f0939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7" nillable="true" ma:displayName="Taxonomy Catch All Column" ma:hidden="true" ma:list="{456bf564-efd3-4db2-861b-97db9f6f5b9d}" ma:internalName="TaxCatchAll" ma:showField="CatchAllData" ma:web="b7584610-8cc3-4215-8451-a2dc77f0939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4947efa-1789-40d5-9bea-051dc74f6cb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Expiration_x0020_Date0" ma:index="18" ma:displayName="Expiration Date" ma:internalName="Expiration_x0020_Date0">
      <xsd:simpleType>
        <xsd:restriction base="dms:Text">
          <xsd:maxLength value="255"/>
        </xsd:restriction>
      </xsd:simpleType>
    </xsd:element>
    <xsd:element name="PurePro_x0020_Description" ma:index="19" nillable="true" ma:displayName="Description" ma:format="Dropdown" ma:internalName="PurePro_x0020_Description">
      <xsd:simpleType>
        <xsd:restriction base="dms:Note">
          <xsd:maxLength value="255"/>
        </xsd:restriction>
      </xsd:simpleType>
    </xsd:element>
    <xsd:element name="PurePro_x0020_Tags" ma:index="20" nillable="true" ma:displayName="PurePro Tags" ma:description="Invati, Invati Advanced, hair loss, thinning hair, balding, thickening, hair retention" ma:format="Dropdown" ma:internalName="PurePro_x0020_Tags">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dddea85d-8e0b-406d-8369-d493ceb65f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rePro_x0020_Tags xmlns="54947efa-1789-40d5-9bea-051dc74f6cb1" xsi:nil="true"/>
    <TaxCatchAll xmlns="b7584610-8cc3-4215-8451-a2dc77f09392" xsi:nil="true"/>
    <PurePro_x0020_Description xmlns="54947efa-1789-40d5-9bea-051dc74f6cb1" xsi:nil="true"/>
    <Expiration_x0020_Date0 xmlns="54947efa-1789-40d5-9bea-051dc74f6cb1">n/a</Expiration_x0020_Date0>
    <lcf76f155ced4ddcb4097134ff3c332f xmlns="54947efa-1789-40d5-9bea-051dc74f6cb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3FF4A2-3A70-4640-97F0-6DCED916A160}">
  <ds:schemaRefs>
    <ds:schemaRef ds:uri="http://schemas.microsoft.com/sharepoint/v3/contenttype/forms"/>
  </ds:schemaRefs>
</ds:datastoreItem>
</file>

<file path=customXml/itemProps2.xml><?xml version="1.0" encoding="utf-8"?>
<ds:datastoreItem xmlns:ds="http://schemas.openxmlformats.org/officeDocument/2006/customXml" ds:itemID="{DA64A8E4-2E75-46A1-87A3-759C38F4F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584610-8cc3-4215-8451-a2dc77f09392"/>
    <ds:schemaRef ds:uri="54947efa-1789-40d5-9bea-051dc74f6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00FA3E-FA6D-4EA5-8E64-859218C0161D}">
  <ds:schemaRefs>
    <ds:schemaRef ds:uri="http://schemas.microsoft.com/office/2006/metadata/properties"/>
    <ds:schemaRef ds:uri="http://schemas.microsoft.com/office/infopath/2007/PartnerControls"/>
    <ds:schemaRef ds:uri="54947efa-1789-40d5-9bea-051dc74f6cb1"/>
    <ds:schemaRef ds:uri="b7584610-8cc3-4215-8451-a2dc77f093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 Input</vt:lpstr>
      <vt:lpstr>Impact of Adding-Losing Artist</vt:lpstr>
      <vt:lpstr>'Impact of Adding-Losing Artist'!Print_Area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Cummings</dc:creator>
  <cp:keywords/>
  <dc:description/>
  <cp:lastModifiedBy>Henderson, Raven (Aveda)</cp:lastModifiedBy>
  <cp:revision/>
  <dcterms:created xsi:type="dcterms:W3CDTF">2023-04-27T10:45:53Z</dcterms:created>
  <dcterms:modified xsi:type="dcterms:W3CDTF">2024-04-08T17:25:45Z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0x010100D21F13A583C6204B81E1C29658D69676</vt:lpwstr>
  </property>
  <property fmtid="{D5CDD505-2E9C-101B-9397-08002B2CF9AE}" pid="3" name="MSIP_Label_b1f34ead-50a3-4950-8a39-fca3a33c48cb_Enabled">
    <vt:lpwstr>true</vt:lpwstr>
  </property>
  <property fmtid="{D5CDD505-2E9C-101B-9397-08002B2CF9AE}" pid="4" name="MSIP_Label_b1f34ead-50a3-4950-8a39-fca3a33c48cb_SetDate">
    <vt:lpwstr>2024-02-08T16:56:57Z</vt:lpwstr>
  </property>
  <property fmtid="{D5CDD505-2E9C-101B-9397-08002B2CF9AE}" pid="5" name="MSIP_Label_b1f34ead-50a3-4950-8a39-fca3a33c48cb_Method">
    <vt:lpwstr>Standard</vt:lpwstr>
  </property>
  <property fmtid="{D5CDD505-2E9C-101B-9397-08002B2CF9AE}" pid="6" name="MSIP_Label_b1f34ead-50a3-4950-8a39-fca3a33c48cb_Name">
    <vt:lpwstr>Confidential</vt:lpwstr>
  </property>
  <property fmtid="{D5CDD505-2E9C-101B-9397-08002B2CF9AE}" pid="7" name="MSIP_Label_b1f34ead-50a3-4950-8a39-fca3a33c48cb_SiteId">
    <vt:lpwstr>0c5638da-d686-4d6a-8df4-e0552c70cb17</vt:lpwstr>
  </property>
  <property fmtid="{D5CDD505-2E9C-101B-9397-08002B2CF9AE}" pid="8" name="MSIP_Label_b1f34ead-50a3-4950-8a39-fca3a33c48cb_ActionId">
    <vt:lpwstr>b34fb294-5ec3-499f-a2b3-4d01c69e2a7c</vt:lpwstr>
  </property>
  <property fmtid="{D5CDD505-2E9C-101B-9397-08002B2CF9AE}" pid="9" name="MSIP_Label_b1f34ead-50a3-4950-8a39-fca3a33c48cb_ContentBits">
    <vt:lpwstr>0</vt:lpwstr>
  </property>
  <property fmtid="{D5CDD505-2E9C-101B-9397-08002B2CF9AE}" pid="10" name="MediaServiceImageTags">
    <vt:lpwstr/>
  </property>
</Properties>
</file>